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F682DC9-4E51-4C6B-8D01-1357A26D508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มหาสารคาม" sheetId="1" r:id="rId1"/>
  </sheets>
  <calcPr calcId="181029"/>
</workbook>
</file>

<file path=xl/calcChain.xml><?xml version="1.0" encoding="utf-8"?>
<calcChain xmlns="http://schemas.openxmlformats.org/spreadsheetml/2006/main">
  <c r="I828" i="1" l="1"/>
  <c r="I827" i="1"/>
  <c r="I826" i="1"/>
  <c r="I825" i="1"/>
  <c r="I824" i="1"/>
  <c r="I823" i="1"/>
  <c r="I822" i="1"/>
  <c r="I821" i="1"/>
  <c r="H820" i="1"/>
  <c r="N815" i="1"/>
  <c r="M815" i="1"/>
  <c r="L815" i="1"/>
  <c r="N810" i="1"/>
  <c r="N807" i="1" s="1"/>
  <c r="N805" i="1" s="1"/>
  <c r="N808" i="1"/>
  <c r="M808" i="1"/>
  <c r="L808" i="1"/>
  <c r="M807" i="1"/>
  <c r="M805" i="1" s="1"/>
  <c r="L807" i="1"/>
  <c r="N806" i="1"/>
  <c r="M806" i="1"/>
  <c r="L806" i="1"/>
  <c r="L805" i="1"/>
  <c r="I800" i="1"/>
  <c r="N796" i="1"/>
  <c r="M796" i="1"/>
  <c r="L796" i="1"/>
  <c r="N791" i="1"/>
  <c r="N789" i="1" s="1"/>
  <c r="L791" i="1"/>
  <c r="L788" i="1" s="1"/>
  <c r="M789" i="1"/>
  <c r="N788" i="1"/>
  <c r="M788" i="1"/>
  <c r="M786" i="1" s="1"/>
  <c r="N787" i="1"/>
  <c r="M787" i="1"/>
  <c r="L787" i="1"/>
  <c r="N786" i="1"/>
  <c r="N780" i="1"/>
  <c r="M780" i="1"/>
  <c r="L780" i="1"/>
  <c r="N775" i="1"/>
  <c r="N773" i="1"/>
  <c r="M773" i="1"/>
  <c r="L773" i="1"/>
  <c r="N772" i="1"/>
  <c r="M772" i="1"/>
  <c r="L772" i="1"/>
  <c r="L770" i="1" s="1"/>
  <c r="N771" i="1"/>
  <c r="N770" i="1" s="1"/>
  <c r="M771" i="1"/>
  <c r="L771" i="1"/>
  <c r="M770" i="1"/>
  <c r="N764" i="1"/>
  <c r="M764" i="1"/>
  <c r="L764" i="1"/>
  <c r="N759" i="1"/>
  <c r="N756" i="1" s="1"/>
  <c r="N754" i="1" s="1"/>
  <c r="M757" i="1"/>
  <c r="L757" i="1"/>
  <c r="M756" i="1"/>
  <c r="L756" i="1"/>
  <c r="N755" i="1"/>
  <c r="M755" i="1"/>
  <c r="L755" i="1"/>
  <c r="N747" i="1"/>
  <c r="M747" i="1"/>
  <c r="L747" i="1"/>
  <c r="N742" i="1"/>
  <c r="N740" i="1"/>
  <c r="M740" i="1"/>
  <c r="L740" i="1"/>
  <c r="N739" i="1"/>
  <c r="M739" i="1"/>
  <c r="L739" i="1"/>
  <c r="L737" i="1" s="1"/>
  <c r="N738" i="1"/>
  <c r="N737" i="1" s="1"/>
  <c r="M738" i="1"/>
  <c r="L738" i="1"/>
  <c r="M737" i="1"/>
  <c r="I729" i="1"/>
  <c r="I728" i="1"/>
  <c r="I726" i="1"/>
  <c r="I725" i="1"/>
  <c r="I723" i="1"/>
  <c r="I722" i="1"/>
  <c r="I721" i="1"/>
  <c r="I720" i="1"/>
  <c r="I708" i="1"/>
  <c r="I707" i="1"/>
  <c r="I704" i="1"/>
  <c r="I701" i="1"/>
  <c r="I700" i="1"/>
  <c r="I699" i="1"/>
  <c r="N695" i="1"/>
  <c r="M695" i="1"/>
  <c r="L695" i="1"/>
  <c r="N690" i="1"/>
  <c r="L690" i="1"/>
  <c r="N688" i="1"/>
  <c r="M688" i="1"/>
  <c r="N687" i="1"/>
  <c r="M687" i="1"/>
  <c r="N686" i="1"/>
  <c r="N685" i="1" s="1"/>
  <c r="M686" i="1"/>
  <c r="L686" i="1"/>
  <c r="I678" i="1"/>
  <c r="I671" i="1"/>
  <c r="I670" i="1"/>
  <c r="I669" i="1"/>
  <c r="N665" i="1"/>
  <c r="M665" i="1"/>
  <c r="L665" i="1"/>
  <c r="N660" i="1"/>
  <c r="N658" i="1" s="1"/>
  <c r="L660" i="1"/>
  <c r="L658" i="1" s="1"/>
  <c r="M658" i="1"/>
  <c r="M657" i="1"/>
  <c r="N656" i="1"/>
  <c r="M656" i="1"/>
  <c r="L656" i="1"/>
  <c r="M655" i="1"/>
  <c r="I651" i="1"/>
  <c r="I628" i="1" s="1"/>
  <c r="I649" i="1"/>
  <c r="I647" i="1"/>
  <c r="I644" i="1"/>
  <c r="I643" i="1"/>
  <c r="L641" i="1"/>
  <c r="L639" i="1" s="1"/>
  <c r="N639" i="1"/>
  <c r="M639" i="1"/>
  <c r="N634" i="1"/>
  <c r="N631" i="1" s="1"/>
  <c r="L634" i="1"/>
  <c r="L632" i="1" s="1"/>
  <c r="M632" i="1"/>
  <c r="M631" i="1"/>
  <c r="N630" i="1"/>
  <c r="M630" i="1"/>
  <c r="L630" i="1"/>
  <c r="I621" i="1"/>
  <c r="I620" i="1"/>
  <c r="I594" i="1"/>
  <c r="I593" i="1"/>
  <c r="I592" i="1" s="1"/>
  <c r="I577" i="1"/>
  <c r="I576" i="1"/>
  <c r="I559" i="1" s="1"/>
  <c r="I569" i="1"/>
  <c r="I568" i="1"/>
  <c r="I561" i="1"/>
  <c r="I560" i="1"/>
  <c r="L557" i="1"/>
  <c r="N555" i="1"/>
  <c r="M555" i="1"/>
  <c r="N549" i="1"/>
  <c r="N547" i="1" s="1"/>
  <c r="L549" i="1"/>
  <c r="M547" i="1"/>
  <c r="N546" i="1"/>
  <c r="M546" i="1"/>
  <c r="N545" i="1"/>
  <c r="N544" i="1" s="1"/>
  <c r="M545" i="1"/>
  <c r="L545" i="1"/>
  <c r="I542" i="1"/>
  <c r="I541" i="1"/>
  <c r="I540" i="1"/>
  <c r="I539" i="1"/>
  <c r="I538" i="1"/>
  <c r="I537" i="1"/>
  <c r="L535" i="1"/>
  <c r="L533" i="1" s="1"/>
  <c r="N533" i="1"/>
  <c r="M533" i="1"/>
  <c r="N528" i="1"/>
  <c r="N525" i="1" s="1"/>
  <c r="L528" i="1"/>
  <c r="L526" i="1" s="1"/>
  <c r="N526" i="1"/>
  <c r="M526" i="1"/>
  <c r="M525" i="1"/>
  <c r="N524" i="1"/>
  <c r="M524" i="1"/>
  <c r="L524" i="1"/>
  <c r="N523" i="1"/>
  <c r="M523" i="1"/>
  <c r="N512" i="1"/>
  <c r="M512" i="1"/>
  <c r="L512" i="1"/>
  <c r="N507" i="1"/>
  <c r="N504" i="1" s="1"/>
  <c r="N502" i="1" s="1"/>
  <c r="N505" i="1"/>
  <c r="M505" i="1"/>
  <c r="L505" i="1"/>
  <c r="M504" i="1"/>
  <c r="L504" i="1"/>
  <c r="N503" i="1"/>
  <c r="M503" i="1"/>
  <c r="L503" i="1"/>
  <c r="M502" i="1"/>
  <c r="I498" i="1"/>
  <c r="I495" i="1"/>
  <c r="I492" i="1"/>
  <c r="I489" i="1"/>
  <c r="I487" i="1"/>
  <c r="I485" i="1"/>
  <c r="I483" i="1"/>
  <c r="L479" i="1"/>
  <c r="N477" i="1"/>
  <c r="M477" i="1"/>
  <c r="N472" i="1"/>
  <c r="L472" i="1"/>
  <c r="L470" i="1" s="1"/>
  <c r="N470" i="1"/>
  <c r="M470" i="1"/>
  <c r="M469" i="1"/>
  <c r="N468" i="1"/>
  <c r="M468" i="1"/>
  <c r="L468" i="1"/>
  <c r="M467" i="1"/>
  <c r="I466" i="1"/>
  <c r="I465" i="1"/>
  <c r="I464" i="1"/>
  <c r="I463" i="1"/>
  <c r="I462" i="1"/>
  <c r="I460" i="1"/>
  <c r="L456" i="1"/>
  <c r="N454" i="1"/>
  <c r="M454" i="1"/>
  <c r="N449" i="1"/>
  <c r="L449" i="1"/>
  <c r="L447" i="1" s="1"/>
  <c r="M447" i="1"/>
  <c r="M446" i="1"/>
  <c r="N445" i="1"/>
  <c r="M445" i="1"/>
  <c r="L445" i="1"/>
  <c r="M444" i="1"/>
  <c r="I441" i="1"/>
  <c r="I440" i="1"/>
  <c r="I439" i="1"/>
  <c r="I438" i="1"/>
  <c r="I437" i="1"/>
  <c r="I435" i="1"/>
  <c r="L431" i="1"/>
  <c r="N429" i="1"/>
  <c r="M429" i="1"/>
  <c r="N424" i="1"/>
  <c r="L424" i="1"/>
  <c r="N422" i="1"/>
  <c r="M422" i="1"/>
  <c r="N421" i="1"/>
  <c r="N419" i="1" s="1"/>
  <c r="M421" i="1"/>
  <c r="N420" i="1"/>
  <c r="M420" i="1"/>
  <c r="L420" i="1"/>
  <c r="M419" i="1"/>
  <c r="N410" i="1"/>
  <c r="N408" i="1" s="1"/>
  <c r="M410" i="1"/>
  <c r="L410" i="1"/>
  <c r="L408" i="1" s="1"/>
  <c r="N407" i="1"/>
  <c r="M407" i="1"/>
  <c r="L407" i="1"/>
  <c r="L405" i="1" s="1"/>
  <c r="N403" i="1"/>
  <c r="M403" i="1"/>
  <c r="L403" i="1"/>
  <c r="I401" i="1"/>
  <c r="N397" i="1"/>
  <c r="N395" i="1" s="1"/>
  <c r="M397" i="1"/>
  <c r="L397" i="1"/>
  <c r="N394" i="1"/>
  <c r="N392" i="1" s="1"/>
  <c r="M394" i="1"/>
  <c r="M392" i="1" s="1"/>
  <c r="L394" i="1"/>
  <c r="N390" i="1"/>
  <c r="M390" i="1"/>
  <c r="L390" i="1"/>
  <c r="I388" i="1"/>
  <c r="I385" i="1"/>
  <c r="I381" i="1"/>
  <c r="I379" i="1"/>
  <c r="I378" i="1"/>
  <c r="I374" i="1"/>
  <c r="I372" i="1"/>
  <c r="I370" i="1"/>
  <c r="I369" i="1"/>
  <c r="I365" i="1"/>
  <c r="I362" i="1"/>
  <c r="I360" i="1"/>
  <c r="I359" i="1"/>
  <c r="I355" i="1"/>
  <c r="N353" i="1"/>
  <c r="M353" i="1"/>
  <c r="L353" i="1"/>
  <c r="L351" i="1" s="1"/>
  <c r="N350" i="1"/>
  <c r="N348" i="1" s="1"/>
  <c r="M350" i="1"/>
  <c r="M348" i="1" s="1"/>
  <c r="L350" i="1"/>
  <c r="L348" i="1" s="1"/>
  <c r="N346" i="1"/>
  <c r="M346" i="1"/>
  <c r="L346" i="1"/>
  <c r="I340" i="1"/>
  <c r="I338" i="1"/>
  <c r="N336" i="1"/>
  <c r="N334" i="1" s="1"/>
  <c r="M336" i="1"/>
  <c r="M334" i="1" s="1"/>
  <c r="L336" i="1"/>
  <c r="N333" i="1"/>
  <c r="N331" i="1" s="1"/>
  <c r="M333" i="1"/>
  <c r="M331" i="1" s="1"/>
  <c r="L333" i="1"/>
  <c r="N329" i="1"/>
  <c r="M329" i="1"/>
  <c r="L329" i="1"/>
  <c r="I327" i="1"/>
  <c r="I325" i="1"/>
  <c r="N323" i="1"/>
  <c r="N321" i="1" s="1"/>
  <c r="M323" i="1"/>
  <c r="M321" i="1" s="1"/>
  <c r="L323" i="1"/>
  <c r="N320" i="1"/>
  <c r="M320" i="1"/>
  <c r="M318" i="1" s="1"/>
  <c r="L320" i="1"/>
  <c r="N316" i="1"/>
  <c r="M316" i="1"/>
  <c r="L316" i="1"/>
  <c r="I312" i="1"/>
  <c r="I311" i="1"/>
  <c r="I310" i="1"/>
  <c r="I309" i="1"/>
  <c r="N306" i="1"/>
  <c r="N304" i="1" s="1"/>
  <c r="M306" i="1"/>
  <c r="M304" i="1" s="1"/>
  <c r="L306" i="1"/>
  <c r="L304" i="1" s="1"/>
  <c r="N303" i="1"/>
  <c r="N301" i="1" s="1"/>
  <c r="M303" i="1"/>
  <c r="L303" i="1"/>
  <c r="N299" i="1"/>
  <c r="M299" i="1"/>
  <c r="L299" i="1"/>
  <c r="I294" i="1"/>
  <c r="I293" i="1"/>
  <c r="I291" i="1"/>
  <c r="I290" i="1"/>
  <c r="I288" i="1"/>
  <c r="I287" i="1"/>
  <c r="I276" i="1" s="1"/>
  <c r="N285" i="1"/>
  <c r="N283" i="1" s="1"/>
  <c r="M285" i="1"/>
  <c r="L285" i="1"/>
  <c r="N282" i="1"/>
  <c r="N280" i="1" s="1"/>
  <c r="M282" i="1"/>
  <c r="L282" i="1"/>
  <c r="N278" i="1"/>
  <c r="M278" i="1"/>
  <c r="L278" i="1"/>
  <c r="I271" i="1"/>
  <c r="I260" i="1" s="1"/>
  <c r="N269" i="1"/>
  <c r="N267" i="1" s="1"/>
  <c r="M269" i="1"/>
  <c r="M267" i="1" s="1"/>
  <c r="L269" i="1"/>
  <c r="N266" i="1"/>
  <c r="N264" i="1" s="1"/>
  <c r="M266" i="1"/>
  <c r="M263" i="1" s="1"/>
  <c r="L266" i="1"/>
  <c r="N262" i="1"/>
  <c r="M262" i="1"/>
  <c r="L262" i="1"/>
  <c r="I255" i="1"/>
  <c r="L253" i="1"/>
  <c r="L252" i="1"/>
  <c r="L251" i="1"/>
  <c r="L250" i="1"/>
  <c r="N249" i="1"/>
  <c r="I244" i="1"/>
  <c r="I237" i="1" s="1"/>
  <c r="L242" i="1"/>
  <c r="L241" i="1"/>
  <c r="L240" i="1"/>
  <c r="L239" i="1"/>
  <c r="N238" i="1"/>
  <c r="N227" i="1" s="1"/>
  <c r="I236" i="1"/>
  <c r="I235" i="1"/>
  <c r="N231" i="1"/>
  <c r="N230" i="1"/>
  <c r="N229" i="1"/>
  <c r="N228" i="1"/>
  <c r="I225" i="1"/>
  <c r="I224" i="1"/>
  <c r="I216" i="1" s="1"/>
  <c r="I223" i="1"/>
  <c r="L220" i="1"/>
  <c r="L219" i="1"/>
  <c r="L218" i="1"/>
  <c r="N217" i="1"/>
  <c r="I215" i="1"/>
  <c r="I208" i="1" s="1"/>
  <c r="I214" i="1"/>
  <c r="L212" i="1"/>
  <c r="L211" i="1"/>
  <c r="L210" i="1"/>
  <c r="N209" i="1"/>
  <c r="I204" i="1"/>
  <c r="I197" i="1" s="1"/>
  <c r="L202" i="1"/>
  <c r="L201" i="1"/>
  <c r="L200" i="1"/>
  <c r="L199" i="1"/>
  <c r="N198" i="1"/>
  <c r="I193" i="1"/>
  <c r="I190" i="1" s="1"/>
  <c r="L191" i="1"/>
  <c r="N189" i="1"/>
  <c r="N187" i="1" s="1"/>
  <c r="M189" i="1"/>
  <c r="L189" i="1"/>
  <c r="N186" i="1"/>
  <c r="M186" i="1"/>
  <c r="L186" i="1"/>
  <c r="L184" i="1" s="1"/>
  <c r="N182" i="1"/>
  <c r="M182" i="1"/>
  <c r="L182" i="1"/>
  <c r="I176" i="1"/>
  <c r="N173" i="1"/>
  <c r="N171" i="1" s="1"/>
  <c r="M173" i="1"/>
  <c r="M171" i="1" s="1"/>
  <c r="L173" i="1"/>
  <c r="N170" i="1"/>
  <c r="M170" i="1"/>
  <c r="L170" i="1"/>
  <c r="L168" i="1" s="1"/>
  <c r="N166" i="1"/>
  <c r="M166" i="1"/>
  <c r="L166" i="1"/>
  <c r="I159" i="1"/>
  <c r="N157" i="1"/>
  <c r="M157" i="1"/>
  <c r="M155" i="1" s="1"/>
  <c r="L157" i="1"/>
  <c r="L155" i="1" s="1"/>
  <c r="N154" i="1"/>
  <c r="N152" i="1" s="1"/>
  <c r="M154" i="1"/>
  <c r="L154" i="1"/>
  <c r="N150" i="1"/>
  <c r="M150" i="1"/>
  <c r="L150" i="1"/>
  <c r="I146" i="1"/>
  <c r="I130" i="1" s="1"/>
  <c r="I145" i="1"/>
  <c r="I144" i="1"/>
  <c r="N140" i="1"/>
  <c r="N138" i="1" s="1"/>
  <c r="M140" i="1"/>
  <c r="L140" i="1"/>
  <c r="L138" i="1" s="1"/>
  <c r="N137" i="1"/>
  <c r="M137" i="1"/>
  <c r="L137" i="1"/>
  <c r="L135" i="1" s="1"/>
  <c r="N133" i="1"/>
  <c r="M133" i="1"/>
  <c r="L133" i="1"/>
  <c r="N127" i="1"/>
  <c r="N125" i="1" s="1"/>
  <c r="M127" i="1"/>
  <c r="M125" i="1" s="1"/>
  <c r="L127" i="1"/>
  <c r="L125" i="1" s="1"/>
  <c r="N124" i="1"/>
  <c r="N122" i="1" s="1"/>
  <c r="M124" i="1"/>
  <c r="L124" i="1"/>
  <c r="N120" i="1"/>
  <c r="M120" i="1"/>
  <c r="L120" i="1"/>
  <c r="I116" i="1"/>
  <c r="I115" i="1"/>
  <c r="I114" i="1"/>
  <c r="I113" i="1"/>
  <c r="I111" i="1"/>
  <c r="I110" i="1"/>
  <c r="I109" i="1"/>
  <c r="I107" i="1"/>
  <c r="I106" i="1"/>
  <c r="I104" i="1"/>
  <c r="I103" i="1"/>
  <c r="I102" i="1"/>
  <c r="I100" i="1"/>
  <c r="I99" i="1"/>
  <c r="I87" i="1" s="1"/>
  <c r="I98" i="1"/>
  <c r="I86" i="1" s="1"/>
  <c r="N96" i="1"/>
  <c r="N94" i="1" s="1"/>
  <c r="M96" i="1"/>
  <c r="M94" i="1" s="1"/>
  <c r="L96" i="1"/>
  <c r="N93" i="1"/>
  <c r="N91" i="1" s="1"/>
  <c r="M93" i="1"/>
  <c r="L93" i="1"/>
  <c r="N89" i="1"/>
  <c r="M89" i="1"/>
  <c r="L89" i="1"/>
  <c r="I84" i="1"/>
  <c r="I83" i="1"/>
  <c r="I82" i="1"/>
  <c r="I81" i="1"/>
  <c r="I80" i="1"/>
  <c r="I79" i="1"/>
  <c r="I78" i="1"/>
  <c r="N74" i="1"/>
  <c r="M74" i="1"/>
  <c r="L74" i="1"/>
  <c r="N71" i="1"/>
  <c r="N69" i="1" s="1"/>
  <c r="M71" i="1"/>
  <c r="M69" i="1" s="1"/>
  <c r="L71" i="1"/>
  <c r="L69" i="1" s="1"/>
  <c r="N67" i="1"/>
  <c r="M67" i="1"/>
  <c r="L67" i="1"/>
  <c r="N61" i="1"/>
  <c r="N59" i="1" s="1"/>
  <c r="M61" i="1"/>
  <c r="L61" i="1"/>
  <c r="N58" i="1"/>
  <c r="M58" i="1"/>
  <c r="M56" i="1" s="1"/>
  <c r="L58" i="1"/>
  <c r="N54" i="1"/>
  <c r="M54" i="1"/>
  <c r="L54" i="1"/>
  <c r="N49" i="1"/>
  <c r="N47" i="1" s="1"/>
  <c r="M49" i="1"/>
  <c r="L49" i="1"/>
  <c r="L47" i="1" s="1"/>
  <c r="N46" i="1"/>
  <c r="N44" i="1" s="1"/>
  <c r="M46" i="1"/>
  <c r="L46" i="1"/>
  <c r="L44" i="1" s="1"/>
  <c r="N42" i="1"/>
  <c r="M42" i="1"/>
  <c r="L42" i="1"/>
  <c r="N36" i="1"/>
  <c r="M36" i="1"/>
  <c r="N35" i="1"/>
  <c r="N34" i="1" s="1"/>
  <c r="M35" i="1"/>
  <c r="L35" i="1"/>
  <c r="M34" i="1"/>
  <c r="N33" i="1"/>
  <c r="N30" i="1" s="1"/>
  <c r="M33" i="1"/>
  <c r="M31" i="1" s="1"/>
  <c r="N32" i="1"/>
  <c r="M32" i="1"/>
  <c r="M29" i="1" s="1"/>
  <c r="L32" i="1"/>
  <c r="N31" i="1"/>
  <c r="N29" i="1"/>
  <c r="N28" i="1" s="1"/>
  <c r="N25" i="1"/>
  <c r="M25" i="1"/>
  <c r="L25" i="1"/>
  <c r="N22" i="1"/>
  <c r="M22" i="1"/>
  <c r="L22" i="1"/>
  <c r="N15" i="1"/>
  <c r="M15" i="1"/>
  <c r="L12" i="1"/>
  <c r="L546" i="1" l="1"/>
  <c r="L544" i="1" s="1"/>
  <c r="M283" i="1"/>
  <c r="I248" i="1"/>
  <c r="N404" i="1"/>
  <c r="N402" i="1" s="1"/>
  <c r="M408" i="1"/>
  <c r="L657" i="1"/>
  <c r="L655" i="1" s="1"/>
  <c r="M264" i="1"/>
  <c r="I785" i="1"/>
  <c r="M167" i="1"/>
  <c r="M165" i="1" s="1"/>
  <c r="L228" i="1"/>
  <c r="M183" i="1"/>
  <c r="M181" i="1" s="1"/>
  <c r="M187" i="1"/>
  <c r="M44" i="1"/>
  <c r="L68" i="1"/>
  <c r="L66" i="1" s="1"/>
  <c r="M152" i="1"/>
  <c r="L230" i="1"/>
  <c r="L231" i="1"/>
  <c r="N134" i="1"/>
  <c r="N132" i="1" s="1"/>
  <c r="M122" i="1"/>
  <c r="L283" i="1"/>
  <c r="M121" i="1"/>
  <c r="L395" i="1"/>
  <c r="N279" i="1"/>
  <c r="N277" i="1" s="1"/>
  <c r="L547" i="1"/>
  <c r="M184" i="1"/>
  <c r="L36" i="1"/>
  <c r="L55" i="1"/>
  <c r="L53" i="1" s="1"/>
  <c r="M72" i="1"/>
  <c r="L209" i="1"/>
  <c r="N263" i="1"/>
  <c r="N261" i="1" s="1"/>
  <c r="M330" i="1"/>
  <c r="M328" i="1" s="1"/>
  <c r="I433" i="1"/>
  <c r="I417" i="1" s="1"/>
  <c r="M55" i="1"/>
  <c r="M53" i="1" s="1"/>
  <c r="N405" i="1"/>
  <c r="L33" i="1"/>
  <c r="M168" i="1"/>
  <c r="M59" i="1"/>
  <c r="L26" i="1"/>
  <c r="L94" i="1"/>
  <c r="L279" i="1"/>
  <c r="L318" i="1"/>
  <c r="N391" i="1"/>
  <c r="N389" i="1" s="1"/>
  <c r="I522" i="1"/>
  <c r="L525" i="1"/>
  <c r="I654" i="1"/>
  <c r="L238" i="1"/>
  <c r="L300" i="1"/>
  <c r="L298" i="1" s="1"/>
  <c r="L198" i="1"/>
  <c r="L317" i="1"/>
  <c r="L56" i="1"/>
  <c r="L72" i="1"/>
  <c r="M91" i="1"/>
  <c r="I143" i="1"/>
  <c r="I131" i="1" s="1"/>
  <c r="I148" i="1"/>
  <c r="L183" i="1"/>
  <c r="L181" i="1" s="1"/>
  <c r="L229" i="1"/>
  <c r="L347" i="1"/>
  <c r="L345" i="1" s="1"/>
  <c r="L789" i="1"/>
  <c r="N167" i="1"/>
  <c r="N165" i="1" s="1"/>
  <c r="N183" i="1"/>
  <c r="N181" i="1" s="1"/>
  <c r="M391" i="1"/>
  <c r="L631" i="1"/>
  <c r="L217" i="1"/>
  <c r="N121" i="1"/>
  <c r="N119" i="1" s="1"/>
  <c r="M317" i="1"/>
  <c r="M404" i="1"/>
  <c r="M90" i="1"/>
  <c r="N151" i="1"/>
  <c r="N149" i="1" s="1"/>
  <c r="M395" i="1"/>
  <c r="M68" i="1"/>
  <c r="M66" i="1" s="1"/>
  <c r="L134" i="1"/>
  <c r="M151" i="1"/>
  <c r="N300" i="1"/>
  <c r="N298" i="1" s="1"/>
  <c r="L321" i="1"/>
  <c r="N330" i="1"/>
  <c r="N328" i="1" s="1"/>
  <c r="I442" i="1"/>
  <c r="N55" i="1"/>
  <c r="N26" i="1"/>
  <c r="N24" i="1" s="1"/>
  <c r="L301" i="1"/>
  <c r="L334" i="1"/>
  <c r="L267" i="1"/>
  <c r="M300" i="1"/>
  <c r="M301" i="1"/>
  <c r="M134" i="1"/>
  <c r="M12" i="1"/>
  <c r="N56" i="1"/>
  <c r="N72" i="1"/>
  <c r="I76" i="1"/>
  <c r="M138" i="1"/>
  <c r="N155" i="1"/>
  <c r="I314" i="1"/>
  <c r="L19" i="1"/>
  <c r="N68" i="1"/>
  <c r="N66" i="1" s="1"/>
  <c r="M135" i="1"/>
  <c r="L171" i="1"/>
  <c r="M279" i="1"/>
  <c r="M280" i="1"/>
  <c r="M26" i="1"/>
  <c r="M47" i="1"/>
  <c r="N12" i="1"/>
  <c r="M19" i="1"/>
  <c r="M23" i="1"/>
  <c r="L122" i="1"/>
  <c r="L121" i="1"/>
  <c r="M30" i="1"/>
  <c r="M43" i="1"/>
  <c r="L90" i="1"/>
  <c r="N135" i="1"/>
  <c r="N19" i="1"/>
  <c r="L43" i="1"/>
  <c r="L23" i="1"/>
  <c r="L21" i="1" s="1"/>
  <c r="I77" i="1"/>
  <c r="L91" i="1"/>
  <c r="L152" i="1"/>
  <c r="L151" i="1"/>
  <c r="L59" i="1"/>
  <c r="L15" i="1"/>
  <c r="N90" i="1"/>
  <c r="N88" i="1" s="1"/>
  <c r="L167" i="1"/>
  <c r="L502" i="1"/>
  <c r="I364" i="1"/>
  <c r="L29" i="1"/>
  <c r="N43" i="1"/>
  <c r="N41" i="1" s="1"/>
  <c r="N23" i="1"/>
  <c r="N21" i="1" s="1"/>
  <c r="M119" i="1"/>
  <c r="L330" i="1"/>
  <c r="L331" i="1"/>
  <c r="N351" i="1"/>
  <c r="N347" i="1"/>
  <c r="N345" i="1" s="1"/>
  <c r="L446" i="1"/>
  <c r="L454" i="1"/>
  <c r="L280" i="1"/>
  <c r="I275" i="1"/>
  <c r="M351" i="1"/>
  <c r="L429" i="1"/>
  <c r="N447" i="1"/>
  <c r="N469" i="1"/>
  <c r="N467" i="1" s="1"/>
  <c r="L469" i="1"/>
  <c r="N629" i="1"/>
  <c r="I233" i="1"/>
  <c r="L263" i="1"/>
  <c r="I297" i="1"/>
  <c r="M347" i="1"/>
  <c r="L477" i="1"/>
  <c r="I112" i="1"/>
  <c r="I174" i="1"/>
  <c r="N317" i="1"/>
  <c r="N315" i="1" s="1"/>
  <c r="N318" i="1"/>
  <c r="L404" i="1"/>
  <c r="M315" i="1"/>
  <c r="I434" i="1"/>
  <c r="N446" i="1"/>
  <c r="N444" i="1" s="1"/>
  <c r="N414" i="1" s="1"/>
  <c r="N168" i="1"/>
  <c r="N184" i="1"/>
  <c r="L391" i="1"/>
  <c r="L392" i="1"/>
  <c r="I443" i="1"/>
  <c r="L187" i="1"/>
  <c r="L249" i="1"/>
  <c r="M261" i="1"/>
  <c r="L264" i="1"/>
  <c r="M405" i="1"/>
  <c r="L421" i="1"/>
  <c r="L422" i="1"/>
  <c r="L688" i="1"/>
  <c r="M629" i="1"/>
  <c r="N632" i="1"/>
  <c r="M544" i="1"/>
  <c r="N657" i="1"/>
  <c r="N655" i="1" s="1"/>
  <c r="M685" i="1"/>
  <c r="L754" i="1"/>
  <c r="L555" i="1"/>
  <c r="L687" i="1"/>
  <c r="M754" i="1"/>
  <c r="N757" i="1"/>
  <c r="L786" i="1"/>
  <c r="I543" i="1"/>
  <c r="M149" i="1" l="1"/>
  <c r="I226" i="1"/>
  <c r="L523" i="1"/>
  <c r="L24" i="1"/>
  <c r="L16" i="1"/>
  <c r="L629" i="1"/>
  <c r="N53" i="1"/>
  <c r="L315" i="1"/>
  <c r="L34" i="1"/>
  <c r="N16" i="1"/>
  <c r="N14" i="1" s="1"/>
  <c r="M389" i="1"/>
  <c r="L31" i="1"/>
  <c r="L277" i="1"/>
  <c r="L30" i="1"/>
  <c r="L132" i="1"/>
  <c r="M402" i="1"/>
  <c r="M88" i="1"/>
  <c r="L419" i="1"/>
  <c r="L227" i="1"/>
  <c r="L389" i="1"/>
  <c r="L328" i="1"/>
  <c r="N13" i="1"/>
  <c r="N20" i="1"/>
  <c r="N18" i="1" s="1"/>
  <c r="L261" i="1"/>
  <c r="L119" i="1"/>
  <c r="I164" i="1"/>
  <c r="L88" i="1"/>
  <c r="M20" i="1"/>
  <c r="M13" i="1"/>
  <c r="M11" i="1" s="1"/>
  <c r="M277" i="1"/>
  <c r="M414" i="1"/>
  <c r="M132" i="1"/>
  <c r="M298" i="1"/>
  <c r="M21" i="1"/>
  <c r="I65" i="1"/>
  <c r="I64" i="1"/>
  <c r="L467" i="1"/>
  <c r="L444" i="1"/>
  <c r="L9" i="1"/>
  <c r="M28" i="1"/>
  <c r="M41" i="1"/>
  <c r="L149" i="1"/>
  <c r="M345" i="1"/>
  <c r="L13" i="1"/>
  <c r="L20" i="1"/>
  <c r="L18" i="1" s="1"/>
  <c r="L685" i="1"/>
  <c r="N9" i="1"/>
  <c r="M24" i="1"/>
  <c r="M16" i="1"/>
  <c r="L402" i="1"/>
  <c r="L41" i="1"/>
  <c r="I418" i="1"/>
  <c r="L165" i="1"/>
  <c r="M9" i="1"/>
  <c r="N10" i="1" l="1"/>
  <c r="N8" i="1" s="1"/>
  <c r="I180" i="1"/>
  <c r="L14" i="1"/>
  <c r="N37" i="1"/>
  <c r="L28" i="1"/>
  <c r="N11" i="1"/>
  <c r="L10" i="1"/>
  <c r="L11" i="1"/>
  <c r="M14" i="1"/>
  <c r="M37" i="1"/>
  <c r="M10" i="1"/>
  <c r="L37" i="1"/>
  <c r="M18" i="1"/>
  <c r="L414" i="1"/>
  <c r="M8" i="1" l="1"/>
  <c r="L8" i="1"/>
</calcChain>
</file>

<file path=xl/sharedStrings.xml><?xml version="1.0" encoding="utf-8"?>
<sst xmlns="http://schemas.openxmlformats.org/spreadsheetml/2006/main" count="1555" uniqueCount="330">
  <si>
    <t>รายละเอียดแผนงาน/โครงการ ผลผลิต/กิจกรรม ปีงบประมาณ พ.ศ. 2566</t>
  </si>
  <si>
    <t>สำนักงานการปฏิรูปที่ดินจังหวัด มหาสารคาม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</si>
  <si>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</si>
  <si>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</si>
  <si>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</si>
  <si>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</si>
  <si>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</si>
  <si>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</si>
  <si>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</si>
  <si>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</si>
  <si>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</si>
  <si>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</si>
  <si>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</si>
  <si>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</si>
  <si>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</si>
  <si>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</si>
  <si>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</si>
  <si>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</si>
  <si>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</si>
  <si>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</si>
  <si>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</si>
  <si>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</si>
  <si>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</si>
  <si>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</si>
  <si>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</si>
  <si>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</si>
  <si>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</si>
  <si>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</si>
  <si>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</si>
  <si>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</si>
  <si>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</si>
  <si>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</si>
  <si>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</si>
  <si>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</si>
  <si>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</si>
  <si>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</si>
  <si>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</si>
  <si>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</si>
  <si>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</si>
  <si>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</si>
  <si>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</si>
  <si>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</si>
  <si>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</si>
  <si>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</si>
  <si>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</si>
  <si>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</si>
  <si>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</si>
  <si>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</si>
  <si>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</si>
  <si>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</si>
  <si>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</si>
  <si>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</si>
  <si>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</si>
  <si>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</si>
  <si>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</si>
  <si>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</si>
  <si>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</si>
  <si>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</si>
  <si>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</si>
  <si>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</si>
  <si>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</si>
  <si>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</si>
  <si>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</si>
  <si>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</si>
  <si>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</si>
  <si>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</si>
  <si>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</si>
  <si>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</si>
  <si>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</si>
  <si>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</si>
  <si>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</si>
  <si>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</si>
  <si>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</si>
  <si>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</si>
  <si>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</si>
  <si>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</si>
  <si>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</si>
  <si>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</si>
  <si>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</si>
  <si>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</si>
  <si>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</si>
  <si>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</si>
  <si>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</si>
  <si>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</si>
  <si>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</si>
  <si>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</si>
  <si>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</si>
  <si>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</si>
  <si>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</si>
  <si>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</si>
  <si>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</si>
  <si>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</si>
  <si>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</si>
  <si>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</si>
  <si>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</si>
  <si>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</si>
  <si>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</si>
  <si>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</si>
  <si>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</si>
  <si>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</si>
  <si>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</si>
  <si>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</si>
  <si>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</si>
  <si>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</si>
  <si>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</si>
  <si>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</si>
  <si>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</si>
  <si>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</si>
  <si>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</si>
  <si>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</si>
  <si>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</si>
  <si>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</si>
  <si>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</si>
  <si>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</si>
  <si>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</si>
  <si>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</si>
  <si>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</si>
  <si>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</si>
  <si>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</si>
  <si>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</si>
  <si>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โครงการพัชรสุธาคชานุรักษ์</t>
  </si>
  <si>
    <t>(6) โครงการพัฒนาพื้นที่ราบเชิงเขา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</si>
  <si>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</si>
  <si>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</si>
  <si>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</si>
  <si>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</si>
  <si>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</si>
  <si>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</si>
  <si>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</si>
  <si>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</si>
  <si>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</si>
  <si>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</si>
  <si>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</si>
  <si>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</si>
  <si>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</si>
  <si>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</si>
  <si>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</si>
  <si>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</si>
  <si>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</si>
  <si>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</si>
  <si>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</si>
  <si>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</si>
  <si>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</si>
  <si>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</si>
  <si>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</si>
  <si>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</si>
  <si>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</si>
  <si>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</si>
  <si>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</si>
  <si>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</si>
  <si>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</si>
  <si>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</si>
  <si>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</si>
  <si>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</si>
  <si>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</si>
  <si>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</si>
  <si>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</si>
  <si>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</si>
  <si>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</si>
  <si>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</si>
  <si>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</si>
  <si>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</si>
  <si>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</si>
  <si>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</si>
  <si>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</si>
  <si>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</si>
  <si>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</si>
  <si>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</si>
  <si>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</si>
  <si>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</si>
  <si>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งานพิพาท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</si>
  <si>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</si>
  <si>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</si>
  <si>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</si>
  <si>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</si>
  <si>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</si>
  <si>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</si>
  <si>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</si>
  <si>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</si>
  <si>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</si>
  <si>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</si>
  <si>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</si>
  <si>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</si>
  <si>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</si>
  <si>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</si>
  <si>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</si>
  <si>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</si>
  <si>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</si>
  <si>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</si>
  <si>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</si>
  <si>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</si>
  <si>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</si>
  <si>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</si>
  <si>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</si>
  <si>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</si>
  <si>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</si>
  <si>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</si>
  <si>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</si>
  <si>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</si>
  <si>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</si>
  <si>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</si>
  <si>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</si>
  <si>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</si>
  <si>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</si>
  <si>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</si>
  <si>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</si>
  <si>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</si>
  <si>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</si>
  <si>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</si>
  <si>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</si>
  <si>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</si>
  <si>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</si>
  <si>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</si>
  <si>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</si>
  <si>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</si>
  <si>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</si>
  <si>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</si>
  <si>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</si>
  <si>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</si>
  <si>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</si>
  <si>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</si>
  <si>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</si>
  <si>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</si>
  <si>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</si>
  <si>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</si>
  <si>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</si>
  <si>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</si>
  <si>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</si>
  <si>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</si>
  <si>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</si>
  <si>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</si>
  <si>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</si>
  <si>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</si>
  <si>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</si>
  <si>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</si>
  <si>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</si>
  <si>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</si>
  <si>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</si>
  <si>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</si>
  <si>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</si>
  <si>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</si>
  <si>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</si>
  <si>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</si>
  <si>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</si>
  <si>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</si>
  <si>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</si>
  <si>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</si>
  <si>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</si>
  <si>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</si>
  <si>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</si>
  <si>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</si>
  <si>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</si>
  <si>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</si>
  <si>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</si>
  <si>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</si>
  <si>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</si>
  <si>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</si>
  <si>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</si>
  <si>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</si>
  <si>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</si>
  <si>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</si>
  <si>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</si>
  <si>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</si>
  <si>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</si>
  <si>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</si>
  <si>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</si>
  <si>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</si>
  <si>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</si>
  <si>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</si>
  <si>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</si>
  <si>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</si>
  <si>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</si>
  <si>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</si>
  <si>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</si>
  <si>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</si>
  <si>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</si>
  <si>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</si>
  <si>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</si>
  <si>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</si>
  <si>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</si>
  <si>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</si>
  <si>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</si>
  <si>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</si>
  <si>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</si>
  <si>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</si>
  <si>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</si>
  <si>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</si>
  <si>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</si>
  <si>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</si>
  <si>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</si>
  <si>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</si>
  <si>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</si>
  <si>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</si>
  <si>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</si>
  <si>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</si>
  <si>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</si>
  <si>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</si>
  <si>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</si>
  <si>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</si>
  <si>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</si>
  <si>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</si>
  <si>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</si>
  <si>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</si>
  <si>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</si>
  <si>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</si>
  <si>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</si>
  <si>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</si>
  <si>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</si>
  <si>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</si>
  <si>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</si>
  <si>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</si>
  <si>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</si>
  <si>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</si>
  <si>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</si>
  <si>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</si>
  <si>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</si>
  <si>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</si>
  <si>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</si>
  <si>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</si>
  <si>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</si>
  <si>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</si>
  <si>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</si>
  <si>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</si>
  <si>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</si>
  <si>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</rPr>
      <t>(ใช้ข้อมูลจาก สบท.)</t>
    </r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</si>
  <si>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</si>
  <si>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</si>
  <si>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</si>
  <si>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</si>
  <si>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r>
      <t xml:space="preserve">ข้อมูล ณ วันที่  </t>
    </r>
    <r>
      <rPr>
        <b/>
        <sz val="15"/>
        <color rgb="FFFF0000"/>
        <rFont val="Arial"/>
        <family val="2"/>
      </rPr>
      <t>15  กุมภาพันธ์ 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</si>
</sst>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(* #,##0_);_(* \(#,##0\);_(* &quot;-&quot;_);_(@_)"/>
    <numFmt numFmtId="188" formatCode="_-* #,##0_-;\-* #,##0_-;_-* &quot;-&quot;??_-;_-@"/>
    <numFmt numFmtId="189" formatCode="_-* #,##0.00_-;\-* #,##0.00_-;_-* &quot;-&quot;??_-;_-@"/>
    <numFmt numFmtId="190" formatCode="_-* #,##0_-;\-* #,##0_-;_-* &quot;-&quot;_-;_-@"/>
    <numFmt numFmtId="191" formatCode="_(* #,##0_);_(* \(#,##0\);_(* &quot;-&quot;??_);_(@_)"/>
    <numFmt numFmtId="192" formatCode="_-* #,##0.00_-;\-* #,##0.00_-;_-* &quot;-&quot;????_-;_-@"/>
  </numFmts>
  <fonts count="74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b/>
      <u/>
      <sz val="15"/>
      <color rgb="FFFF0000"/>
      <name val="Arial"/>
    </font>
    <font>
      <sz val="10"/>
      <color rgb="FF000000"/>
      <name val="Arial"/>
    </font>
    <font>
      <sz val="15"/>
      <color rgb="FF000000"/>
      <name val="Arial"/>
    </font>
    <font>
      <sz val="15"/>
      <color rgb="FF000000"/>
      <name val="Arial"/>
      <scheme val="minor"/>
    </font>
    <font>
      <b/>
      <sz val="15"/>
      <color rgb="FF00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5"/>
      <color rgb="FF00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rgb="FF980000"/>
      <name val="Arial"/>
    </font>
    <font>
      <b/>
      <sz val="15"/>
      <color theme="1"/>
      <name val="Arial"/>
      <family val="2"/>
    </font>
    <font>
      <b/>
      <sz val="15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46">
    <xf numFmtId="0" fontId="0" fillId="0" borderId="0" xfId="0"/>
    <xf numFmtId="0" fontId="2" fillId="2" borderId="1" xfId="0" applyFont="1" applyFill="1" applyBorder="1"/>
    <xf numFmtId="188" fontId="2" fillId="2" borderId="1" xfId="0" applyNumberFormat="1" applyFont="1" applyFill="1" applyBorder="1"/>
    <xf numFmtId="189" fontId="2" fillId="2" borderId="1" xfId="0" applyNumberFormat="1" applyFont="1" applyFill="1" applyBorder="1"/>
    <xf numFmtId="189" fontId="1" fillId="4" borderId="4" xfId="0" applyNumberFormat="1" applyFont="1" applyFill="1" applyBorder="1" applyAlignment="1">
      <alignment horizontal="center"/>
    </xf>
    <xf numFmtId="188" fontId="1" fillId="4" borderId="4" xfId="0" applyNumberFormat="1" applyFont="1" applyFill="1" applyBorder="1" applyAlignment="1">
      <alignment horizontal="center" wrapText="1"/>
    </xf>
    <xf numFmtId="189" fontId="1" fillId="5" borderId="4" xfId="0" applyNumberFormat="1" applyFont="1" applyFill="1" applyBorder="1" applyAlignment="1">
      <alignment horizontal="center" wrapText="1"/>
    </xf>
    <xf numFmtId="189" fontId="1" fillId="7" borderId="4" xfId="0" applyNumberFormat="1" applyFont="1" applyFill="1" applyBorder="1" applyAlignment="1">
      <alignment horizontal="center" wrapText="1"/>
    </xf>
    <xf numFmtId="189" fontId="1" fillId="6" borderId="4" xfId="0" applyNumberFormat="1" applyFont="1" applyFill="1" applyBorder="1" applyAlignment="1">
      <alignment horizontal="center"/>
    </xf>
    <xf numFmtId="189" fontId="1" fillId="5" borderId="4" xfId="0" applyNumberFormat="1" applyFont="1" applyFill="1" applyBorder="1" applyAlignment="1">
      <alignment horizontal="center"/>
    </xf>
    <xf numFmtId="189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/>
    <xf numFmtId="190" fontId="4" fillId="8" borderId="4" xfId="0" applyNumberFormat="1" applyFont="1" applyFill="1" applyBorder="1"/>
    <xf numFmtId="189" fontId="4" fillId="8" borderId="4" xfId="0" applyNumberFormat="1" applyFont="1" applyFill="1" applyBorder="1"/>
    <xf numFmtId="0" fontId="2" fillId="9" borderId="6" xfId="0" applyFont="1" applyFill="1" applyBorder="1"/>
    <xf numFmtId="0" fontId="2" fillId="9" borderId="7" xfId="0" applyFont="1" applyFill="1" applyBorder="1"/>
    <xf numFmtId="0" fontId="1" fillId="9" borderId="7" xfId="0" applyFont="1" applyFill="1" applyBorder="1"/>
    <xf numFmtId="0" fontId="5" fillId="9" borderId="7" xfId="0" applyFont="1" applyFill="1" applyBorder="1"/>
    <xf numFmtId="0" fontId="2" fillId="9" borderId="8" xfId="0" applyFont="1" applyFill="1" applyBorder="1"/>
    <xf numFmtId="0" fontId="6" fillId="9" borderId="8" xfId="0" applyFont="1" applyFill="1" applyBorder="1" applyAlignment="1">
      <alignment horizontal="center"/>
    </xf>
    <xf numFmtId="190" fontId="4" fillId="9" borderId="8" xfId="0" applyNumberFormat="1" applyFont="1" applyFill="1" applyBorder="1"/>
    <xf numFmtId="189" fontId="4" fillId="9" borderId="8" xfId="0" applyNumberFormat="1" applyFont="1" applyFill="1" applyBorder="1"/>
    <xf numFmtId="189" fontId="6" fillId="9" borderId="8" xfId="0" applyNumberFormat="1" applyFont="1" applyFill="1" applyBorder="1"/>
    <xf numFmtId="0" fontId="2" fillId="0" borderId="0" xfId="0" applyFont="1"/>
    <xf numFmtId="0" fontId="7" fillId="9" borderId="9" xfId="0" applyFont="1" applyFill="1" applyBorder="1"/>
    <xf numFmtId="0" fontId="7" fillId="9" borderId="10" xfId="0" applyFont="1" applyFill="1" applyBorder="1"/>
    <xf numFmtId="0" fontId="8" fillId="9" borderId="10" xfId="0" applyFont="1" applyFill="1" applyBorder="1"/>
    <xf numFmtId="0" fontId="7" fillId="9" borderId="11" xfId="0" applyFont="1" applyFill="1" applyBorder="1"/>
    <xf numFmtId="0" fontId="9" fillId="9" borderId="11" xfId="0" applyFont="1" applyFill="1" applyBorder="1" applyAlignment="1">
      <alignment horizontal="center"/>
    </xf>
    <xf numFmtId="190" fontId="9" fillId="9" borderId="11" xfId="0" applyNumberFormat="1" applyFont="1" applyFill="1" applyBorder="1"/>
    <xf numFmtId="189" fontId="9" fillId="9" borderId="11" xfId="0" applyNumberFormat="1" applyFont="1" applyFill="1" applyBorder="1"/>
    <xf numFmtId="0" fontId="7" fillId="0" borderId="0" xfId="0" applyFont="1"/>
    <xf numFmtId="0" fontId="2" fillId="2" borderId="9" xfId="0" applyFont="1" applyFill="1" applyBorder="1"/>
    <xf numFmtId="0" fontId="2" fillId="2" borderId="10" xfId="0" applyFont="1" applyFill="1" applyBorder="1"/>
    <xf numFmtId="0" fontId="10" fillId="2" borderId="10" xfId="0" applyFont="1" applyFill="1" applyBorder="1"/>
    <xf numFmtId="0" fontId="2" fillId="2" borderId="11" xfId="0" applyFont="1" applyFill="1" applyBorder="1"/>
    <xf numFmtId="0" fontId="4" fillId="2" borderId="11" xfId="0" applyFont="1" applyFill="1" applyBorder="1" applyAlignment="1">
      <alignment horizontal="center"/>
    </xf>
    <xf numFmtId="190" fontId="4" fillId="2" borderId="11" xfId="0" applyNumberFormat="1" applyFont="1" applyFill="1" applyBorder="1"/>
    <xf numFmtId="189" fontId="4" fillId="2" borderId="11" xfId="0" applyNumberFormat="1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8" fillId="2" borderId="10" xfId="0" applyFont="1" applyFill="1" applyBorder="1"/>
    <xf numFmtId="0" fontId="7" fillId="2" borderId="11" xfId="0" applyFont="1" applyFill="1" applyBorder="1"/>
    <xf numFmtId="0" fontId="9" fillId="2" borderId="11" xfId="0" applyFont="1" applyFill="1" applyBorder="1" applyAlignment="1">
      <alignment horizontal="center"/>
    </xf>
    <xf numFmtId="190" fontId="9" fillId="2" borderId="11" xfId="0" applyNumberFormat="1" applyFont="1" applyFill="1" applyBorder="1"/>
    <xf numFmtId="189" fontId="9" fillId="2" borderId="11" xfId="0" applyNumberFormat="1" applyFont="1" applyFill="1" applyBorder="1"/>
    <xf numFmtId="0" fontId="7" fillId="2" borderId="5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4" xfId="0" applyFont="1" applyFill="1" applyBorder="1"/>
    <xf numFmtId="0" fontId="9" fillId="2" borderId="4" xfId="0" applyFont="1" applyFill="1" applyBorder="1" applyAlignment="1">
      <alignment horizontal="center"/>
    </xf>
    <xf numFmtId="190" fontId="9" fillId="2" borderId="4" xfId="0" applyNumberFormat="1" applyFont="1" applyFill="1" applyBorder="1"/>
    <xf numFmtId="189" fontId="9" fillId="2" borderId="4" xfId="0" applyNumberFormat="1" applyFont="1" applyFill="1" applyBorder="1"/>
    <xf numFmtId="0" fontId="1" fillId="10" borderId="5" xfId="0" applyFont="1" applyFill="1" applyBorder="1"/>
    <xf numFmtId="0" fontId="2" fillId="10" borderId="1" xfId="0" applyFont="1" applyFill="1" applyBorder="1"/>
    <xf numFmtId="0" fontId="2" fillId="10" borderId="4" xfId="0" applyFont="1" applyFill="1" applyBorder="1"/>
    <xf numFmtId="0" fontId="4" fillId="10" borderId="4" xfId="0" applyFont="1" applyFill="1" applyBorder="1"/>
    <xf numFmtId="190" fontId="4" fillId="10" borderId="4" xfId="0" applyNumberFormat="1" applyFont="1" applyFill="1" applyBorder="1"/>
    <xf numFmtId="189" fontId="4" fillId="10" borderId="4" xfId="0" applyNumberFormat="1" applyFont="1" applyFill="1" applyBorder="1"/>
    <xf numFmtId="189" fontId="6" fillId="10" borderId="4" xfId="0" applyNumberFormat="1" applyFont="1" applyFill="1" applyBorder="1"/>
    <xf numFmtId="0" fontId="1" fillId="11" borderId="5" xfId="0" applyFont="1" applyFill="1" applyBorder="1"/>
    <xf numFmtId="0" fontId="2" fillId="11" borderId="1" xfId="0" applyFont="1" applyFill="1" applyBorder="1"/>
    <xf numFmtId="0" fontId="2" fillId="11" borderId="4" xfId="0" applyFont="1" applyFill="1" applyBorder="1"/>
    <xf numFmtId="0" fontId="4" fillId="11" borderId="4" xfId="0" applyFont="1" applyFill="1" applyBorder="1"/>
    <xf numFmtId="190" fontId="4" fillId="11" borderId="4" xfId="0" applyNumberFormat="1" applyFont="1" applyFill="1" applyBorder="1"/>
    <xf numFmtId="189" fontId="4" fillId="11" borderId="4" xfId="0" applyNumberFormat="1" applyFont="1" applyFill="1" applyBorder="1"/>
    <xf numFmtId="0" fontId="2" fillId="12" borderId="9" xfId="0" applyFont="1" applyFill="1" applyBorder="1"/>
    <xf numFmtId="0" fontId="1" fillId="12" borderId="10" xfId="0" applyFont="1" applyFill="1" applyBorder="1"/>
    <xf numFmtId="0" fontId="2" fillId="12" borderId="10" xfId="0" applyFont="1" applyFill="1" applyBorder="1"/>
    <xf numFmtId="0" fontId="2" fillId="12" borderId="11" xfId="0" applyFont="1" applyFill="1" applyBorder="1"/>
    <xf numFmtId="0" fontId="4" fillId="12" borderId="11" xfId="0" applyFont="1" applyFill="1" applyBorder="1"/>
    <xf numFmtId="190" fontId="4" fillId="12" borderId="11" xfId="0" applyNumberFormat="1" applyFont="1" applyFill="1" applyBorder="1"/>
    <xf numFmtId="189" fontId="4" fillId="12" borderId="11" xfId="0" applyNumberFormat="1" applyFont="1" applyFill="1" applyBorder="1"/>
    <xf numFmtId="0" fontId="2" fillId="13" borderId="9" xfId="0" applyFont="1" applyFill="1" applyBorder="1"/>
    <xf numFmtId="0" fontId="4" fillId="13" borderId="11" xfId="0" applyFont="1" applyFill="1" applyBorder="1"/>
    <xf numFmtId="190" fontId="4" fillId="13" borderId="11" xfId="0" applyNumberFormat="1" applyFont="1" applyFill="1" applyBorder="1"/>
    <xf numFmtId="189" fontId="4" fillId="13" borderId="11" xfId="0" applyNumberFormat="1" applyFont="1" applyFill="1" applyBorder="1"/>
    <xf numFmtId="0" fontId="2" fillId="14" borderId="12" xfId="0" applyFont="1" applyFill="1" applyBorder="1"/>
    <xf numFmtId="0" fontId="2" fillId="14" borderId="13" xfId="0" applyFont="1" applyFill="1" applyBorder="1"/>
    <xf numFmtId="0" fontId="1" fillId="14" borderId="13" xfId="0" applyFont="1" applyFill="1" applyBorder="1"/>
    <xf numFmtId="0" fontId="11" fillId="14" borderId="13" xfId="0" applyFont="1" applyFill="1" applyBorder="1"/>
    <xf numFmtId="0" fontId="2" fillId="14" borderId="14" xfId="0" applyFont="1" applyFill="1" applyBorder="1"/>
    <xf numFmtId="0" fontId="6" fillId="14" borderId="14" xfId="0" applyFont="1" applyFill="1" applyBorder="1" applyAlignment="1">
      <alignment horizontal="center"/>
    </xf>
    <xf numFmtId="190" fontId="4" fillId="14" borderId="14" xfId="0" applyNumberFormat="1" applyFont="1" applyFill="1" applyBorder="1"/>
    <xf numFmtId="189" fontId="4" fillId="14" borderId="14" xfId="0" applyNumberFormat="1" applyFont="1" applyFill="1" applyBorder="1"/>
    <xf numFmtId="189" fontId="6" fillId="14" borderId="14" xfId="0" applyNumberFormat="1" applyFont="1" applyFill="1" applyBorder="1"/>
    <xf numFmtId="0" fontId="7" fillId="14" borderId="9" xfId="0" applyFont="1" applyFill="1" applyBorder="1"/>
    <xf numFmtId="0" fontId="7" fillId="14" borderId="10" xfId="0" applyFont="1" applyFill="1" applyBorder="1"/>
    <xf numFmtId="0" fontId="8" fillId="14" borderId="10" xfId="0" applyFont="1" applyFill="1" applyBorder="1"/>
    <xf numFmtId="0" fontId="8" fillId="14" borderId="11" xfId="0" applyFont="1" applyFill="1" applyBorder="1"/>
    <xf numFmtId="0" fontId="9" fillId="14" borderId="11" xfId="0" applyFont="1" applyFill="1" applyBorder="1" applyAlignment="1">
      <alignment horizontal="center"/>
    </xf>
    <xf numFmtId="190" fontId="9" fillId="14" borderId="11" xfId="0" applyNumberFormat="1" applyFont="1" applyFill="1" applyBorder="1"/>
    <xf numFmtId="189" fontId="9" fillId="14" borderId="11" xfId="0" applyNumberFormat="1" applyFont="1" applyFill="1" applyBorder="1"/>
    <xf numFmtId="0" fontId="4" fillId="15" borderId="4" xfId="0" applyFont="1" applyFill="1" applyBorder="1"/>
    <xf numFmtId="190" fontId="4" fillId="15" borderId="4" xfId="0" applyNumberFormat="1" applyFont="1" applyFill="1" applyBorder="1"/>
    <xf numFmtId="189" fontId="4" fillId="15" borderId="4" xfId="0" applyNumberFormat="1" applyFont="1" applyFill="1" applyBorder="1"/>
    <xf numFmtId="0" fontId="2" fillId="16" borderId="9" xfId="0" applyFont="1" applyFill="1" applyBorder="1"/>
    <xf numFmtId="0" fontId="4" fillId="16" borderId="11" xfId="0" applyFont="1" applyFill="1" applyBorder="1"/>
    <xf numFmtId="190" fontId="4" fillId="16" borderId="11" xfId="0" applyNumberFormat="1" applyFont="1" applyFill="1" applyBorder="1"/>
    <xf numFmtId="189" fontId="4" fillId="16" borderId="11" xfId="0" applyNumberFormat="1" applyFont="1" applyFill="1" applyBorder="1"/>
    <xf numFmtId="0" fontId="2" fillId="17" borderId="9" xfId="0" applyFont="1" applyFill="1" applyBorder="1"/>
    <xf numFmtId="0" fontId="1" fillId="17" borderId="10" xfId="0" applyFont="1" applyFill="1" applyBorder="1"/>
    <xf numFmtId="0" fontId="2" fillId="17" borderId="10" xfId="0" applyFont="1" applyFill="1" applyBorder="1"/>
    <xf numFmtId="0" fontId="2" fillId="17" borderId="11" xfId="0" applyFont="1" applyFill="1" applyBorder="1"/>
    <xf numFmtId="0" fontId="4" fillId="17" borderId="11" xfId="0" applyFont="1" applyFill="1" applyBorder="1"/>
    <xf numFmtId="190" fontId="4" fillId="17" borderId="11" xfId="0" applyNumberFormat="1" applyFont="1" applyFill="1" applyBorder="1"/>
    <xf numFmtId="189" fontId="4" fillId="17" borderId="11" xfId="0" applyNumberFormat="1" applyFont="1" applyFill="1" applyBorder="1"/>
    <xf numFmtId="0" fontId="2" fillId="18" borderId="12" xfId="0" applyFont="1" applyFill="1" applyBorder="1"/>
    <xf numFmtId="0" fontId="2" fillId="18" borderId="13" xfId="0" applyFont="1" applyFill="1" applyBorder="1"/>
    <xf numFmtId="0" fontId="1" fillId="18" borderId="13" xfId="0" applyFont="1" applyFill="1" applyBorder="1"/>
    <xf numFmtId="0" fontId="12" fillId="18" borderId="13" xfId="0" applyFont="1" applyFill="1" applyBorder="1"/>
    <xf numFmtId="0" fontId="2" fillId="18" borderId="14" xfId="0" applyFont="1" applyFill="1" applyBorder="1"/>
    <xf numFmtId="0" fontId="6" fillId="18" borderId="14" xfId="0" applyFont="1" applyFill="1" applyBorder="1" applyAlignment="1">
      <alignment horizontal="center"/>
    </xf>
    <xf numFmtId="190" fontId="4" fillId="18" borderId="14" xfId="0" applyNumberFormat="1" applyFont="1" applyFill="1" applyBorder="1"/>
    <xf numFmtId="189" fontId="4" fillId="18" borderId="14" xfId="0" applyNumberFormat="1" applyFont="1" applyFill="1" applyBorder="1"/>
    <xf numFmtId="189" fontId="6" fillId="18" borderId="14" xfId="0" applyNumberFormat="1" applyFont="1" applyFill="1" applyBorder="1"/>
    <xf numFmtId="0" fontId="7" fillId="18" borderId="9" xfId="0" applyFont="1" applyFill="1" applyBorder="1"/>
    <xf numFmtId="0" fontId="7" fillId="18" borderId="10" xfId="0" applyFont="1" applyFill="1" applyBorder="1"/>
    <xf numFmtId="0" fontId="8" fillId="18" borderId="10" xfId="0" applyFont="1" applyFill="1" applyBorder="1"/>
    <xf numFmtId="0" fontId="8" fillId="18" borderId="11" xfId="0" applyFont="1" applyFill="1" applyBorder="1"/>
    <xf numFmtId="0" fontId="9" fillId="18" borderId="11" xfId="0" applyFont="1" applyFill="1" applyBorder="1" applyAlignment="1">
      <alignment horizontal="center"/>
    </xf>
    <xf numFmtId="190" fontId="9" fillId="18" borderId="11" xfId="0" applyNumberFormat="1" applyFont="1" applyFill="1" applyBorder="1"/>
    <xf numFmtId="189" fontId="9" fillId="18" borderId="11" xfId="0" applyNumberFormat="1" applyFont="1" applyFill="1" applyBorder="1"/>
    <xf numFmtId="188" fontId="1" fillId="19" borderId="5" xfId="0" applyNumberFormat="1" applyFont="1" applyFill="1" applyBorder="1"/>
    <xf numFmtId="188" fontId="2" fillId="19" borderId="1" xfId="0" applyNumberFormat="1" applyFont="1" applyFill="1" applyBorder="1"/>
    <xf numFmtId="0" fontId="2" fillId="19" borderId="1" xfId="0" applyFont="1" applyFill="1" applyBorder="1"/>
    <xf numFmtId="0" fontId="2" fillId="19" borderId="4" xfId="0" applyFont="1" applyFill="1" applyBorder="1"/>
    <xf numFmtId="0" fontId="4" fillId="19" borderId="4" xfId="0" applyFont="1" applyFill="1" applyBorder="1"/>
    <xf numFmtId="190" fontId="4" fillId="19" borderId="4" xfId="0" applyNumberFormat="1" applyFont="1" applyFill="1" applyBorder="1"/>
    <xf numFmtId="189" fontId="4" fillId="19" borderId="4" xfId="0" applyNumberFormat="1" applyFont="1" applyFill="1" applyBorder="1"/>
    <xf numFmtId="188" fontId="1" fillId="20" borderId="9" xfId="0" applyNumberFormat="1" applyFont="1" applyFill="1" applyBorder="1"/>
    <xf numFmtId="0" fontId="2" fillId="20" borderId="10" xfId="0" applyFont="1" applyFill="1" applyBorder="1"/>
    <xf numFmtId="188" fontId="2" fillId="20" borderId="10" xfId="0" applyNumberFormat="1" applyFont="1" applyFill="1" applyBorder="1"/>
    <xf numFmtId="0" fontId="2" fillId="20" borderId="11" xfId="0" applyFont="1" applyFill="1" applyBorder="1"/>
    <xf numFmtId="0" fontId="4" fillId="20" borderId="11" xfId="0" applyFont="1" applyFill="1" applyBorder="1"/>
    <xf numFmtId="190" fontId="4" fillId="20" borderId="11" xfId="0" applyNumberFormat="1" applyFont="1" applyFill="1" applyBorder="1"/>
    <xf numFmtId="189" fontId="4" fillId="20" borderId="11" xfId="0" applyNumberFormat="1" applyFont="1" applyFill="1" applyBorder="1"/>
    <xf numFmtId="191" fontId="2" fillId="9" borderId="9" xfId="0" applyNumberFormat="1" applyFont="1" applyFill="1" applyBorder="1"/>
    <xf numFmtId="0" fontId="1" fillId="9" borderId="10" xfId="0" applyFont="1" applyFill="1" applyBorder="1"/>
    <xf numFmtId="0" fontId="2" fillId="9" borderId="10" xfId="0" applyFont="1" applyFill="1" applyBorder="1"/>
    <xf numFmtId="188" fontId="2" fillId="9" borderId="10" xfId="0" applyNumberFormat="1" applyFont="1" applyFill="1" applyBorder="1"/>
    <xf numFmtId="0" fontId="2" fillId="9" borderId="11" xfId="0" applyFont="1" applyFill="1" applyBorder="1"/>
    <xf numFmtId="0" fontId="6" fillId="9" borderId="11" xfId="0" applyFont="1" applyFill="1" applyBorder="1" applyAlignment="1">
      <alignment horizontal="center" wrapText="1"/>
    </xf>
    <xf numFmtId="190" fontId="6" fillId="9" borderId="11" xfId="0" applyNumberFormat="1" applyFont="1" applyFill="1" applyBorder="1"/>
    <xf numFmtId="189" fontId="6" fillId="9" borderId="11" xfId="0" applyNumberFormat="1" applyFont="1" applyFill="1" applyBorder="1"/>
    <xf numFmtId="189" fontId="4" fillId="9" borderId="11" xfId="0" applyNumberFormat="1" applyFont="1" applyFill="1" applyBorder="1"/>
    <xf numFmtId="191" fontId="2" fillId="2" borderId="12" xfId="0" applyNumberFormat="1" applyFont="1" applyFill="1" applyBorder="1"/>
    <xf numFmtId="0" fontId="2" fillId="2" borderId="13" xfId="0" applyFont="1" applyFill="1" applyBorder="1"/>
    <xf numFmtId="0" fontId="1" fillId="2" borderId="13" xfId="0" applyFont="1" applyFill="1" applyBorder="1"/>
    <xf numFmtId="0" fontId="13" fillId="2" borderId="13" xfId="0" applyFont="1" applyFill="1" applyBorder="1"/>
    <xf numFmtId="0" fontId="2" fillId="2" borderId="14" xfId="0" applyFont="1" applyFill="1" applyBorder="1"/>
    <xf numFmtId="188" fontId="6" fillId="2" borderId="14" xfId="0" applyNumberFormat="1" applyFont="1" applyFill="1" applyBorder="1" applyAlignment="1">
      <alignment horizontal="center"/>
    </xf>
    <xf numFmtId="190" fontId="4" fillId="2" borderId="14" xfId="0" applyNumberFormat="1" applyFont="1" applyFill="1" applyBorder="1"/>
    <xf numFmtId="189" fontId="4" fillId="2" borderId="14" xfId="0" applyNumberFormat="1" applyFont="1" applyFill="1" applyBorder="1"/>
    <xf numFmtId="189" fontId="6" fillId="2" borderId="14" xfId="0" applyNumberFormat="1" applyFont="1" applyFill="1" applyBorder="1"/>
    <xf numFmtId="191" fontId="7" fillId="2" borderId="9" xfId="0" applyNumberFormat="1" applyFont="1" applyFill="1" applyBorder="1"/>
    <xf numFmtId="0" fontId="8" fillId="2" borderId="11" xfId="0" applyFont="1" applyFill="1" applyBorder="1"/>
    <xf numFmtId="188" fontId="9" fillId="2" borderId="11" xfId="0" applyNumberFormat="1" applyFont="1" applyFill="1" applyBorder="1" applyAlignment="1">
      <alignment horizontal="center"/>
    </xf>
    <xf numFmtId="191" fontId="2" fillId="2" borderId="9" xfId="0" applyNumberFormat="1" applyFont="1" applyFill="1" applyBorder="1"/>
    <xf numFmtId="0" fontId="14" fillId="2" borderId="10" xfId="0" applyFont="1" applyFill="1" applyBorder="1"/>
    <xf numFmtId="188" fontId="4" fillId="0" borderId="11" xfId="0" applyNumberFormat="1" applyFont="1" applyBorder="1" applyAlignment="1">
      <alignment horizontal="center" wrapText="1"/>
    </xf>
    <xf numFmtId="190" fontId="4" fillId="0" borderId="11" xfId="0" applyNumberFormat="1" applyFont="1" applyBorder="1"/>
    <xf numFmtId="189" fontId="4" fillId="0" borderId="11" xfId="0" applyNumberFormat="1" applyFont="1" applyBorder="1"/>
    <xf numFmtId="0" fontId="15" fillId="2" borderId="10" xfId="0" applyFont="1" applyFill="1" applyBorder="1"/>
    <xf numFmtId="188" fontId="9" fillId="0" borderId="11" xfId="0" applyNumberFormat="1" applyFont="1" applyBorder="1" applyAlignment="1">
      <alignment horizontal="center" wrapText="1"/>
    </xf>
    <xf numFmtId="190" fontId="9" fillId="0" borderId="11" xfId="0" applyNumberFormat="1" applyFont="1" applyBorder="1"/>
    <xf numFmtId="189" fontId="9" fillId="0" borderId="11" xfId="0" applyNumberFormat="1" applyFont="1" applyBorder="1"/>
    <xf numFmtId="188" fontId="4" fillId="0" borderId="11" xfId="0" applyNumberFormat="1" applyFont="1" applyBorder="1" applyAlignment="1">
      <alignment horizontal="center"/>
    </xf>
    <xf numFmtId="188" fontId="9" fillId="0" borderId="11" xfId="0" applyNumberFormat="1" applyFont="1" applyBorder="1" applyAlignment="1">
      <alignment horizontal="center"/>
    </xf>
    <xf numFmtId="188" fontId="2" fillId="0" borderId="9" xfId="0" applyNumberFormat="1" applyFont="1" applyBorder="1"/>
    <xf numFmtId="188" fontId="2" fillId="0" borderId="10" xfId="0" applyNumberFormat="1" applyFont="1" applyBorder="1"/>
    <xf numFmtId="0" fontId="16" fillId="21" borderId="10" xfId="0" quotePrefix="1" applyFont="1" applyFill="1" applyBorder="1"/>
    <xf numFmtId="0" fontId="2" fillId="21" borderId="10" xfId="0" applyFont="1" applyFill="1" applyBorder="1"/>
    <xf numFmtId="0" fontId="2" fillId="21" borderId="11" xfId="0" applyFont="1" applyFill="1" applyBorder="1"/>
    <xf numFmtId="0" fontId="4" fillId="0" borderId="11" xfId="0" applyFont="1" applyBorder="1"/>
    <xf numFmtId="0" fontId="14" fillId="0" borderId="10" xfId="0" quotePrefix="1" applyFont="1" applyBorder="1"/>
    <xf numFmtId="0" fontId="14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0" fontId="6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190" fontId="4" fillId="22" borderId="11" xfId="0" applyNumberFormat="1" applyFont="1" applyFill="1" applyBorder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/>
    <xf numFmtId="0" fontId="4" fillId="0" borderId="10" xfId="0" applyFont="1" applyBorder="1"/>
    <xf numFmtId="0" fontId="17" fillId="0" borderId="10" xfId="0" applyFont="1" applyBorder="1"/>
    <xf numFmtId="0" fontId="4" fillId="2" borderId="11" xfId="0" applyFont="1" applyFill="1" applyBorder="1"/>
    <xf numFmtId="0" fontId="18" fillId="0" borderId="10" xfId="0" applyFont="1" applyBorder="1"/>
    <xf numFmtId="0" fontId="6" fillId="0" borderId="11" xfId="0" applyFont="1" applyBorder="1" applyAlignment="1">
      <alignment horizontal="center"/>
    </xf>
    <xf numFmtId="190" fontId="6" fillId="0" borderId="11" xfId="0" applyNumberFormat="1" applyFont="1" applyBorder="1"/>
    <xf numFmtId="190" fontId="6" fillId="2" borderId="11" xfId="0" applyNumberFormat="1" applyFont="1" applyFill="1" applyBorder="1"/>
    <xf numFmtId="189" fontId="6" fillId="2" borderId="11" xfId="0" applyNumberFormat="1" applyFont="1" applyFill="1" applyBorder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1" fontId="2" fillId="20" borderId="10" xfId="0" applyNumberFormat="1" applyFont="1" applyFill="1" applyBorder="1"/>
    <xf numFmtId="0" fontId="4" fillId="20" borderId="10" xfId="0" applyFont="1" applyFill="1" applyBorder="1"/>
    <xf numFmtId="190" fontId="4" fillId="20" borderId="10" xfId="0" applyNumberFormat="1" applyFont="1" applyFill="1" applyBorder="1"/>
    <xf numFmtId="189" fontId="4" fillId="20" borderId="10" xfId="0" applyNumberFormat="1" applyFont="1" applyFill="1" applyBorder="1"/>
    <xf numFmtId="191" fontId="2" fillId="9" borderId="10" xfId="0" applyNumberFormat="1" applyFont="1" applyFill="1" applyBorder="1"/>
    <xf numFmtId="190" fontId="4" fillId="9" borderId="11" xfId="0" applyNumberFormat="1" applyFont="1" applyFill="1" applyBorder="1"/>
    <xf numFmtId="0" fontId="6" fillId="9" borderId="10" xfId="0" applyFont="1" applyFill="1" applyBorder="1" applyAlignment="1">
      <alignment horizontal="center" wrapText="1"/>
    </xf>
    <xf numFmtId="191" fontId="1" fillId="9" borderId="10" xfId="0" applyNumberFormat="1" applyFont="1" applyFill="1" applyBorder="1"/>
    <xf numFmtId="0" fontId="1" fillId="2" borderId="10" xfId="0" applyFont="1" applyFill="1" applyBorder="1"/>
    <xf numFmtId="0" fontId="19" fillId="2" borderId="10" xfId="0" applyFont="1" applyFill="1" applyBorder="1"/>
    <xf numFmtId="0" fontId="14" fillId="2" borderId="11" xfId="0" applyFont="1" applyFill="1" applyBorder="1"/>
    <xf numFmtId="191" fontId="20" fillId="9" borderId="9" xfId="0" applyNumberFormat="1" applyFont="1" applyFill="1" applyBorder="1"/>
    <xf numFmtId="0" fontId="21" fillId="9" borderId="10" xfId="0" applyFont="1" applyFill="1" applyBorder="1"/>
    <xf numFmtId="0" fontId="20" fillId="9" borderId="10" xfId="0" applyFont="1" applyFill="1" applyBorder="1"/>
    <xf numFmtId="0" fontId="1" fillId="9" borderId="11" xfId="0" applyFont="1" applyFill="1" applyBorder="1"/>
    <xf numFmtId="188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23" fillId="2" borderId="10" xfId="0" applyFont="1" applyFill="1" applyBorder="1"/>
    <xf numFmtId="0" fontId="24" fillId="0" borderId="0" xfId="0" applyFont="1"/>
    <xf numFmtId="191" fontId="7" fillId="2" borderId="17" xfId="0" applyNumberFormat="1" applyFont="1" applyFill="1" applyBorder="1"/>
    <xf numFmtId="0" fontId="7" fillId="2" borderId="18" xfId="0" applyFont="1" applyFill="1" applyBorder="1"/>
    <xf numFmtId="0" fontId="15" fillId="2" borderId="18" xfId="0" applyFont="1" applyFill="1" applyBorder="1"/>
    <xf numFmtId="0" fontId="8" fillId="2" borderId="18" xfId="0" applyFont="1" applyFill="1" applyBorder="1"/>
    <xf numFmtId="0" fontId="25" fillId="2" borderId="18" xfId="0" applyFont="1" applyFill="1" applyBorder="1"/>
    <xf numFmtId="0" fontId="8" fillId="2" borderId="19" xfId="0" applyFont="1" applyFill="1" applyBorder="1"/>
    <xf numFmtId="188" fontId="9" fillId="0" borderId="19" xfId="0" applyNumberFormat="1" applyFont="1" applyBorder="1" applyAlignment="1">
      <alignment horizontal="center"/>
    </xf>
    <xf numFmtId="190" fontId="9" fillId="2" borderId="19" xfId="0" applyNumberFormat="1" applyFont="1" applyFill="1" applyBorder="1"/>
    <xf numFmtId="189" fontId="9" fillId="2" borderId="19" xfId="0" applyNumberFormat="1" applyFont="1" applyFill="1" applyBorder="1"/>
    <xf numFmtId="188" fontId="1" fillId="7" borderId="5" xfId="0" applyNumberFormat="1" applyFont="1" applyFill="1" applyBorder="1"/>
    <xf numFmtId="188" fontId="2" fillId="7" borderId="1" xfId="0" applyNumberFormat="1" applyFont="1" applyFill="1" applyBorder="1"/>
    <xf numFmtId="0" fontId="2" fillId="7" borderId="1" xfId="0" applyFont="1" applyFill="1" applyBorder="1"/>
    <xf numFmtId="0" fontId="2" fillId="7" borderId="4" xfId="0" applyFont="1" applyFill="1" applyBorder="1"/>
    <xf numFmtId="0" fontId="4" fillId="7" borderId="4" xfId="0" applyFont="1" applyFill="1" applyBorder="1"/>
    <xf numFmtId="190" fontId="4" fillId="7" borderId="4" xfId="0" applyNumberFormat="1" applyFont="1" applyFill="1" applyBorder="1"/>
    <xf numFmtId="189" fontId="4" fillId="7" borderId="4" xfId="0" applyNumberFormat="1" applyFont="1" applyFill="1" applyBorder="1"/>
    <xf numFmtId="188" fontId="1" fillId="23" borderId="9" xfId="0" applyNumberFormat="1" applyFont="1" applyFill="1" applyBorder="1"/>
    <xf numFmtId="188" fontId="2" fillId="23" borderId="10" xfId="0" applyNumberFormat="1" applyFont="1" applyFill="1" applyBorder="1"/>
    <xf numFmtId="0" fontId="2" fillId="23" borderId="10" xfId="0" applyFont="1" applyFill="1" applyBorder="1"/>
    <xf numFmtId="0" fontId="2" fillId="23" borderId="11" xfId="0" applyFont="1" applyFill="1" applyBorder="1"/>
    <xf numFmtId="0" fontId="4" fillId="23" borderId="11" xfId="0" applyFont="1" applyFill="1" applyBorder="1"/>
    <xf numFmtId="190" fontId="4" fillId="23" borderId="11" xfId="0" applyNumberFormat="1" applyFont="1" applyFill="1" applyBorder="1"/>
    <xf numFmtId="189" fontId="4" fillId="23" borderId="11" xfId="0" applyNumberFormat="1" applyFont="1" applyFill="1" applyBorder="1"/>
    <xf numFmtId="188" fontId="2" fillId="21" borderId="9" xfId="0" applyNumberFormat="1" applyFont="1" applyFill="1" applyBorder="1"/>
    <xf numFmtId="0" fontId="1" fillId="21" borderId="10" xfId="0" applyFont="1" applyFill="1" applyBorder="1"/>
    <xf numFmtId="188" fontId="2" fillId="21" borderId="10" xfId="0" applyNumberFormat="1" applyFont="1" applyFill="1" applyBorder="1"/>
    <xf numFmtId="0" fontId="6" fillId="21" borderId="11" xfId="0" applyFont="1" applyFill="1" applyBorder="1" applyAlignment="1">
      <alignment horizontal="center" wrapText="1"/>
    </xf>
    <xf numFmtId="190" fontId="6" fillId="21" borderId="11" xfId="0" applyNumberFormat="1" applyFont="1" applyFill="1" applyBorder="1"/>
    <xf numFmtId="189" fontId="6" fillId="21" borderId="11" xfId="0" applyNumberFormat="1" applyFont="1" applyFill="1" applyBorder="1"/>
    <xf numFmtId="189" fontId="4" fillId="21" borderId="11" xfId="0" applyNumberFormat="1" applyFont="1" applyFill="1" applyBorder="1"/>
    <xf numFmtId="188" fontId="2" fillId="24" borderId="9" xfId="0" applyNumberFormat="1" applyFont="1" applyFill="1" applyBorder="1"/>
    <xf numFmtId="0" fontId="2" fillId="24" borderId="10" xfId="0" applyFont="1" applyFill="1" applyBorder="1"/>
    <xf numFmtId="188" fontId="14" fillId="24" borderId="10" xfId="0" applyNumberFormat="1" applyFont="1" applyFill="1" applyBorder="1"/>
    <xf numFmtId="0" fontId="2" fillId="24" borderId="11" xfId="0" applyFont="1" applyFill="1" applyBorder="1"/>
    <xf numFmtId="0" fontId="6" fillId="24" borderId="11" xfId="0" applyFont="1" applyFill="1" applyBorder="1" applyAlignment="1">
      <alignment horizontal="center" wrapText="1"/>
    </xf>
    <xf numFmtId="190" fontId="4" fillId="24" borderId="11" xfId="0" applyNumberFormat="1" applyFont="1" applyFill="1" applyBorder="1"/>
    <xf numFmtId="189" fontId="4" fillId="24" borderId="11" xfId="0" applyNumberFormat="1" applyFont="1" applyFill="1" applyBorder="1"/>
    <xf numFmtId="0" fontId="4" fillId="0" borderId="10" xfId="0" quotePrefix="1" applyFont="1" applyBorder="1"/>
    <xf numFmtId="188" fontId="2" fillId="24" borderId="10" xfId="0" applyNumberFormat="1" applyFont="1" applyFill="1" applyBorder="1"/>
    <xf numFmtId="188" fontId="8" fillId="24" borderId="10" xfId="0" applyNumberFormat="1" applyFont="1" applyFill="1" applyBorder="1"/>
    <xf numFmtId="0" fontId="26" fillId="24" borderId="11" xfId="0" applyFont="1" applyFill="1" applyBorder="1" applyAlignment="1">
      <alignment horizontal="center" wrapText="1"/>
    </xf>
    <xf numFmtId="0" fontId="27" fillId="21" borderId="10" xfId="0" quotePrefix="1" applyFont="1" applyFill="1" applyBorder="1"/>
    <xf numFmtId="0" fontId="8" fillId="0" borderId="10" xfId="0" quotePrefix="1" applyFont="1" applyBorder="1"/>
    <xf numFmtId="0" fontId="8" fillId="0" borderId="10" xfId="0" applyFont="1" applyBorder="1"/>
    <xf numFmtId="0" fontId="1" fillId="24" borderId="10" xfId="0" applyFont="1" applyFill="1" applyBorder="1"/>
    <xf numFmtId="190" fontId="6" fillId="24" borderId="11" xfId="0" applyNumberFormat="1" applyFont="1" applyFill="1" applyBorder="1"/>
    <xf numFmtId="189" fontId="6" fillId="24" borderId="11" xfId="0" applyNumberFormat="1" applyFont="1" applyFill="1" applyBorder="1"/>
    <xf numFmtId="0" fontId="28" fillId="2" borderId="13" xfId="0" quotePrefix="1" applyFont="1" applyFill="1" applyBorder="1"/>
    <xf numFmtId="188" fontId="6" fillId="0" borderId="14" xfId="0" applyNumberFormat="1" applyFont="1" applyBorder="1" applyAlignment="1">
      <alignment horizontal="center" wrapText="1"/>
    </xf>
    <xf numFmtId="189" fontId="6" fillId="22" borderId="14" xfId="0" applyNumberFormat="1" applyFont="1" applyFill="1" applyBorder="1"/>
    <xf numFmtId="0" fontId="4" fillId="2" borderId="11" xfId="0" applyFont="1" applyFill="1" applyBorder="1" applyAlignment="1">
      <alignment horizontal="center" wrapText="1"/>
    </xf>
    <xf numFmtId="0" fontId="6" fillId="24" borderId="11" xfId="0" applyFont="1" applyFill="1" applyBorder="1" applyAlignment="1">
      <alignment horizontal="center"/>
    </xf>
    <xf numFmtId="190" fontId="4" fillId="0" borderId="14" xfId="0" applyNumberFormat="1" applyFont="1" applyBorder="1"/>
    <xf numFmtId="189" fontId="4" fillId="0" borderId="14" xfId="0" applyNumberFormat="1" applyFont="1" applyBorder="1"/>
    <xf numFmtId="188" fontId="2" fillId="2" borderId="10" xfId="0" applyNumberFormat="1" applyFont="1" applyFill="1" applyBorder="1"/>
    <xf numFmtId="189" fontId="4" fillId="22" borderId="11" xfId="0" applyNumberFormat="1" applyFont="1" applyFill="1" applyBorder="1"/>
    <xf numFmtId="188" fontId="2" fillId="2" borderId="9" xfId="0" applyNumberFormat="1" applyFont="1" applyFill="1" applyBorder="1"/>
    <xf numFmtId="0" fontId="2" fillId="2" borderId="0" xfId="0" applyFont="1" applyFill="1"/>
    <xf numFmtId="0" fontId="2" fillId="0" borderId="13" xfId="0" applyFont="1" applyBorder="1"/>
    <xf numFmtId="0" fontId="2" fillId="0" borderId="14" xfId="0" applyFont="1" applyBorder="1"/>
    <xf numFmtId="0" fontId="14" fillId="0" borderId="14" xfId="0" applyFont="1" applyBorder="1"/>
    <xf numFmtId="0" fontId="14" fillId="0" borderId="10" xfId="0" applyFont="1" applyBorder="1" applyAlignment="1">
      <alignment horizontal="center"/>
    </xf>
    <xf numFmtId="0" fontId="2" fillId="24" borderId="13" xfId="0" applyFont="1" applyFill="1" applyBorder="1"/>
    <xf numFmtId="188" fontId="1" fillId="2" borderId="10" xfId="0" applyNumberFormat="1" applyFont="1" applyFill="1" applyBorder="1"/>
    <xf numFmtId="0" fontId="15" fillId="24" borderId="10" xfId="0" applyFont="1" applyFill="1" applyBorder="1"/>
    <xf numFmtId="190" fontId="26" fillId="24" borderId="11" xfId="0" applyNumberFormat="1" applyFont="1" applyFill="1" applyBorder="1"/>
    <xf numFmtId="189" fontId="26" fillId="24" borderId="11" xfId="0" applyNumberFormat="1" applyFont="1" applyFill="1" applyBorder="1"/>
    <xf numFmtId="191" fontId="7" fillId="2" borderId="12" xfId="0" applyNumberFormat="1" applyFont="1" applyFill="1" applyBorder="1"/>
    <xf numFmtId="0" fontId="7" fillId="2" borderId="13" xfId="0" applyFont="1" applyFill="1" applyBorder="1"/>
    <xf numFmtId="0" fontId="15" fillId="2" borderId="13" xfId="0" applyFont="1" applyFill="1" applyBorder="1"/>
    <xf numFmtId="0" fontId="29" fillId="2" borderId="13" xfId="0" applyFont="1" applyFill="1" applyBorder="1"/>
    <xf numFmtId="0" fontId="7" fillId="2" borderId="14" xfId="0" applyFont="1" applyFill="1" applyBorder="1"/>
    <xf numFmtId="188" fontId="26" fillId="0" borderId="14" xfId="0" applyNumberFormat="1" applyFont="1" applyBorder="1" applyAlignment="1">
      <alignment horizontal="center" wrapText="1"/>
    </xf>
    <xf numFmtId="190" fontId="9" fillId="0" borderId="14" xfId="0" applyNumberFormat="1" applyFont="1" applyBorder="1"/>
    <xf numFmtId="189" fontId="9" fillId="0" borderId="14" xfId="0" applyNumberFormat="1" applyFont="1" applyBorder="1"/>
    <xf numFmtId="189" fontId="26" fillId="2" borderId="14" xfId="0" applyNumberFormat="1" applyFont="1" applyFill="1" applyBorder="1"/>
    <xf numFmtId="189" fontId="9" fillId="2" borderId="14" xfId="0" applyNumberFormat="1" applyFont="1" applyFill="1" applyBorder="1"/>
    <xf numFmtId="188" fontId="7" fillId="2" borderId="10" xfId="0" applyNumberFormat="1" applyFont="1" applyFill="1" applyBorder="1"/>
    <xf numFmtId="188" fontId="7" fillId="2" borderId="9" xfId="0" applyNumberFormat="1" applyFont="1" applyFill="1" applyBorder="1"/>
    <xf numFmtId="188" fontId="15" fillId="2" borderId="10" xfId="0" applyNumberFormat="1" applyFont="1" applyFill="1" applyBorder="1"/>
    <xf numFmtId="0" fontId="7" fillId="2" borderId="0" xfId="0" applyFont="1" applyFill="1"/>
    <xf numFmtId="188" fontId="7" fillId="0" borderId="9" xfId="0" applyNumberFormat="1" applyFont="1" applyBorder="1"/>
    <xf numFmtId="188" fontId="7" fillId="0" borderId="10" xfId="0" applyNumberFormat="1" applyFont="1" applyBorder="1"/>
    <xf numFmtId="0" fontId="7" fillId="21" borderId="10" xfId="0" applyFont="1" applyFill="1" applyBorder="1"/>
    <xf numFmtId="0" fontId="7" fillId="21" borderId="11" xfId="0" applyFont="1" applyFill="1" applyBorder="1"/>
    <xf numFmtId="0" fontId="9" fillId="0" borderId="11" xfId="0" applyFont="1" applyBorder="1"/>
    <xf numFmtId="0" fontId="7" fillId="0" borderId="10" xfId="0" applyFont="1" applyBorder="1"/>
    <xf numFmtId="0" fontId="7" fillId="0" borderId="11" xfId="0" applyFont="1" applyBorder="1"/>
    <xf numFmtId="0" fontId="9" fillId="0" borderId="11" xfId="0" applyFont="1" applyBorder="1" applyAlignment="1">
      <alignment horizontal="center"/>
    </xf>
    <xf numFmtId="188" fontId="8" fillId="0" borderId="10" xfId="0" quotePrefix="1" applyNumberFormat="1" applyFont="1" applyBorder="1"/>
    <xf numFmtId="191" fontId="30" fillId="2" borderId="9" xfId="0" applyNumberFormat="1" applyFont="1" applyFill="1" applyBorder="1"/>
    <xf numFmtId="188" fontId="30" fillId="2" borderId="10" xfId="0" applyNumberFormat="1" applyFont="1" applyFill="1" applyBorder="1"/>
    <xf numFmtId="0" fontId="30" fillId="2" borderId="10" xfId="0" applyFont="1" applyFill="1" applyBorder="1"/>
    <xf numFmtId="0" fontId="31" fillId="2" borderId="10" xfId="0" applyFont="1" applyFill="1" applyBorder="1"/>
    <xf numFmtId="0" fontId="30" fillId="2" borderId="11" xfId="0" applyFont="1" applyFill="1" applyBorder="1"/>
    <xf numFmtId="188" fontId="32" fillId="0" borderId="11" xfId="0" applyNumberFormat="1" applyFont="1" applyBorder="1" applyAlignment="1">
      <alignment horizontal="center" wrapText="1"/>
    </xf>
    <xf numFmtId="190" fontId="32" fillId="0" borderId="11" xfId="0" applyNumberFormat="1" applyFont="1" applyBorder="1"/>
    <xf numFmtId="189" fontId="32" fillId="0" borderId="11" xfId="0" applyNumberFormat="1" applyFont="1" applyBorder="1"/>
    <xf numFmtId="189" fontId="32" fillId="2" borderId="11" xfId="0" applyNumberFormat="1" applyFont="1" applyFill="1" applyBorder="1"/>
    <xf numFmtId="189" fontId="32" fillId="22" borderId="11" xfId="0" applyNumberFormat="1" applyFont="1" applyFill="1" applyBorder="1"/>
    <xf numFmtId="0" fontId="30" fillId="0" borderId="0" xfId="0" applyFont="1"/>
    <xf numFmtId="188" fontId="30" fillId="2" borderId="9" xfId="0" applyNumberFormat="1" applyFont="1" applyFill="1" applyBorder="1"/>
    <xf numFmtId="188" fontId="33" fillId="2" borderId="10" xfId="0" applyNumberFormat="1" applyFont="1" applyFill="1" applyBorder="1"/>
    <xf numFmtId="190" fontId="32" fillId="2" borderId="11" xfId="0" applyNumberFormat="1" applyFont="1" applyFill="1" applyBorder="1"/>
    <xf numFmtId="0" fontId="30" fillId="2" borderId="0" xfId="0" applyFont="1" applyFill="1"/>
    <xf numFmtId="188" fontId="14" fillId="0" borderId="10" xfId="0" quotePrefix="1" applyNumberFormat="1" applyFont="1" applyBorder="1"/>
    <xf numFmtId="0" fontId="17" fillId="0" borderId="10" xfId="0" quotePrefix="1" applyFont="1" applyBorder="1"/>
    <xf numFmtId="0" fontId="32" fillId="2" borderId="11" xfId="0" applyFont="1" applyFill="1" applyBorder="1" applyAlignment="1">
      <alignment horizontal="center"/>
    </xf>
    <xf numFmtId="188" fontId="2" fillId="0" borderId="5" xfId="0" applyNumberFormat="1" applyFont="1" applyBorder="1"/>
    <xf numFmtId="188" fontId="2" fillId="0" borderId="1" xfId="0" applyNumberFormat="1" applyFont="1" applyBorder="1"/>
    <xf numFmtId="0" fontId="8" fillId="0" borderId="1" xfId="0" quotePrefix="1" applyFont="1" applyBorder="1"/>
    <xf numFmtId="0" fontId="2" fillId="0" borderId="1" xfId="0" applyFont="1" applyBorder="1"/>
    <xf numFmtId="0" fontId="2" fillId="0" borderId="4" xfId="0" applyFont="1" applyBorder="1"/>
    <xf numFmtId="190" fontId="4" fillId="2" borderId="4" xfId="0" applyNumberFormat="1" applyFont="1" applyFill="1" applyBorder="1"/>
    <xf numFmtId="189" fontId="4" fillId="0" borderId="4" xfId="0" applyNumberFormat="1" applyFont="1" applyBorder="1"/>
    <xf numFmtId="188" fontId="34" fillId="25" borderId="5" xfId="0" applyNumberFormat="1" applyFont="1" applyFill="1" applyBorder="1"/>
    <xf numFmtId="188" fontId="2" fillId="25" borderId="1" xfId="0" applyNumberFormat="1" applyFont="1" applyFill="1" applyBorder="1"/>
    <xf numFmtId="0" fontId="2" fillId="25" borderId="1" xfId="0" applyFont="1" applyFill="1" applyBorder="1"/>
    <xf numFmtId="0" fontId="2" fillId="25" borderId="4" xfId="0" applyFont="1" applyFill="1" applyBorder="1"/>
    <xf numFmtId="0" fontId="4" fillId="25" borderId="4" xfId="0" applyFont="1" applyFill="1" applyBorder="1"/>
    <xf numFmtId="190" fontId="4" fillId="25" borderId="4" xfId="0" applyNumberFormat="1" applyFont="1" applyFill="1" applyBorder="1"/>
    <xf numFmtId="189" fontId="4" fillId="25" borderId="4" xfId="0" applyNumberFormat="1" applyFont="1" applyFill="1" applyBorder="1"/>
    <xf numFmtId="188" fontId="1" fillId="26" borderId="9" xfId="0" applyNumberFormat="1" applyFont="1" applyFill="1" applyBorder="1"/>
    <xf numFmtId="0" fontId="2" fillId="26" borderId="10" xfId="0" applyFont="1" applyFill="1" applyBorder="1"/>
    <xf numFmtId="188" fontId="2" fillId="26" borderId="10" xfId="0" applyNumberFormat="1" applyFont="1" applyFill="1" applyBorder="1"/>
    <xf numFmtId="0" fontId="4" fillId="26" borderId="10" xfId="0" applyFont="1" applyFill="1" applyBorder="1"/>
    <xf numFmtId="190" fontId="4" fillId="26" borderId="10" xfId="0" applyNumberFormat="1" applyFont="1" applyFill="1" applyBorder="1"/>
    <xf numFmtId="190" fontId="4" fillId="26" borderId="11" xfId="0" applyNumberFormat="1" applyFont="1" applyFill="1" applyBorder="1"/>
    <xf numFmtId="189" fontId="4" fillId="26" borderId="11" xfId="0" applyNumberFormat="1" applyFont="1" applyFill="1" applyBorder="1"/>
    <xf numFmtId="191" fontId="2" fillId="27" borderId="9" xfId="0" applyNumberFormat="1" applyFont="1" applyFill="1" applyBorder="1"/>
    <xf numFmtId="0" fontId="1" fillId="27" borderId="10" xfId="0" applyFont="1" applyFill="1" applyBorder="1"/>
    <xf numFmtId="0" fontId="2" fillId="27" borderId="10" xfId="0" applyFont="1" applyFill="1" applyBorder="1"/>
    <xf numFmtId="188" fontId="2" fillId="27" borderId="10" xfId="0" applyNumberFormat="1" applyFont="1" applyFill="1" applyBorder="1"/>
    <xf numFmtId="0" fontId="2" fillId="27" borderId="11" xfId="0" applyFont="1" applyFill="1" applyBorder="1"/>
    <xf numFmtId="0" fontId="6" fillId="27" borderId="11" xfId="0" applyFont="1" applyFill="1" applyBorder="1" applyAlignment="1">
      <alignment horizontal="center" wrapText="1"/>
    </xf>
    <xf numFmtId="190" fontId="6" fillId="27" borderId="11" xfId="0" applyNumberFormat="1" applyFont="1" applyFill="1" applyBorder="1"/>
    <xf numFmtId="189" fontId="6" fillId="27" borderId="11" xfId="0" applyNumberFormat="1" applyFont="1" applyFill="1" applyBorder="1"/>
    <xf numFmtId="189" fontId="4" fillId="27" borderId="11" xfId="0" applyNumberFormat="1" applyFont="1" applyFill="1" applyBorder="1"/>
    <xf numFmtId="190" fontId="4" fillId="27" borderId="11" xfId="0" applyNumberFormat="1" applyFont="1" applyFill="1" applyBorder="1"/>
    <xf numFmtId="189" fontId="6" fillId="0" borderId="11" xfId="0" applyNumberFormat="1" applyFont="1" applyBorder="1"/>
    <xf numFmtId="0" fontId="35" fillId="0" borderId="10" xfId="0" applyFont="1" applyBorder="1"/>
    <xf numFmtId="0" fontId="6" fillId="0" borderId="10" xfId="0" applyFont="1" applyBorder="1"/>
    <xf numFmtId="188" fontId="2" fillId="0" borderId="12" xfId="0" applyNumberFormat="1" applyFont="1" applyBorder="1"/>
    <xf numFmtId="188" fontId="2" fillId="0" borderId="13" xfId="0" applyNumberFormat="1" applyFont="1" applyBorder="1"/>
    <xf numFmtId="0" fontId="35" fillId="0" borderId="13" xfId="0" applyFont="1" applyBorder="1"/>
    <xf numFmtId="0" fontId="6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190" fontId="4" fillId="0" borderId="4" xfId="0" applyNumberFormat="1" applyFont="1" applyBorder="1"/>
    <xf numFmtId="190" fontId="4" fillId="22" borderId="4" xfId="0" applyNumberFormat="1" applyFont="1" applyFill="1" applyBorder="1"/>
    <xf numFmtId="188" fontId="1" fillId="28" borderId="5" xfId="0" applyNumberFormat="1" applyFont="1" applyFill="1" applyBorder="1"/>
    <xf numFmtId="188" fontId="2" fillId="28" borderId="1" xfId="0" applyNumberFormat="1" applyFont="1" applyFill="1" applyBorder="1"/>
    <xf numFmtId="0" fontId="2" fillId="28" borderId="1" xfId="0" applyFont="1" applyFill="1" applyBorder="1"/>
    <xf numFmtId="0" fontId="2" fillId="28" borderId="4" xfId="0" applyFont="1" applyFill="1" applyBorder="1"/>
    <xf numFmtId="0" fontId="4" fillId="28" borderId="4" xfId="0" applyFont="1" applyFill="1" applyBorder="1"/>
    <xf numFmtId="190" fontId="4" fillId="28" borderId="4" xfId="0" applyNumberFormat="1" applyFont="1" applyFill="1" applyBorder="1"/>
    <xf numFmtId="189" fontId="4" fillId="28" borderId="4" xfId="0" applyNumberFormat="1" applyFont="1" applyFill="1" applyBorder="1"/>
    <xf numFmtId="188" fontId="1" fillId="29" borderId="9" xfId="0" applyNumberFormat="1" applyFont="1" applyFill="1" applyBorder="1"/>
    <xf numFmtId="188" fontId="2" fillId="29" borderId="10" xfId="0" applyNumberFormat="1" applyFont="1" applyFill="1" applyBorder="1"/>
    <xf numFmtId="0" fontId="2" fillId="29" borderId="10" xfId="0" applyFont="1" applyFill="1" applyBorder="1"/>
    <xf numFmtId="0" fontId="2" fillId="29" borderId="11" xfId="0" applyFont="1" applyFill="1" applyBorder="1"/>
    <xf numFmtId="0" fontId="4" fillId="29" borderId="11" xfId="0" applyFont="1" applyFill="1" applyBorder="1"/>
    <xf numFmtId="190" fontId="4" fillId="29" borderId="11" xfId="0" applyNumberFormat="1" applyFont="1" applyFill="1" applyBorder="1"/>
    <xf numFmtId="189" fontId="4" fillId="29" borderId="11" xfId="0" applyNumberFormat="1" applyFont="1" applyFill="1" applyBorder="1"/>
    <xf numFmtId="188" fontId="2" fillId="30" borderId="9" xfId="0" applyNumberFormat="1" applyFont="1" applyFill="1" applyBorder="1"/>
    <xf numFmtId="0" fontId="1" fillId="30" borderId="10" xfId="0" applyFont="1" applyFill="1" applyBorder="1"/>
    <xf numFmtId="0" fontId="2" fillId="30" borderId="10" xfId="0" applyFont="1" applyFill="1" applyBorder="1"/>
    <xf numFmtId="0" fontId="2" fillId="30" borderId="11" xfId="0" applyFont="1" applyFill="1" applyBorder="1"/>
    <xf numFmtId="0" fontId="6" fillId="30" borderId="11" xfId="0" applyFont="1" applyFill="1" applyBorder="1" applyAlignment="1">
      <alignment horizontal="center" wrapText="1"/>
    </xf>
    <xf numFmtId="190" fontId="6" fillId="30" borderId="11" xfId="0" applyNumberFormat="1" applyFont="1" applyFill="1" applyBorder="1"/>
    <xf numFmtId="189" fontId="6" fillId="30" borderId="11" xfId="0" applyNumberFormat="1" applyFont="1" applyFill="1" applyBorder="1"/>
    <xf numFmtId="189" fontId="4" fillId="30" borderId="11" xfId="0" applyNumberFormat="1" applyFont="1" applyFill="1" applyBorder="1"/>
    <xf numFmtId="0" fontId="4" fillId="29" borderId="10" xfId="0" applyFont="1" applyFill="1" applyBorder="1"/>
    <xf numFmtId="191" fontId="2" fillId="30" borderId="9" xfId="0" applyNumberFormat="1" applyFont="1" applyFill="1" applyBorder="1"/>
    <xf numFmtId="191" fontId="2" fillId="30" borderId="10" xfId="0" applyNumberFormat="1" applyFont="1" applyFill="1" applyBorder="1"/>
    <xf numFmtId="188" fontId="2" fillId="30" borderId="10" xfId="0" applyNumberFormat="1" applyFont="1" applyFill="1" applyBorder="1"/>
    <xf numFmtId="190" fontId="4" fillId="30" borderId="11" xfId="0" applyNumberFormat="1" applyFont="1" applyFill="1" applyBorder="1"/>
    <xf numFmtId="0" fontId="36" fillId="24" borderId="10" xfId="0" applyFont="1" applyFill="1" applyBorder="1"/>
    <xf numFmtId="0" fontId="4" fillId="24" borderId="11" xfId="0" applyFont="1" applyFill="1" applyBorder="1"/>
    <xf numFmtId="188" fontId="2" fillId="8" borderId="9" xfId="0" applyNumberFormat="1" applyFont="1" applyFill="1" applyBorder="1"/>
    <xf numFmtId="188" fontId="2" fillId="8" borderId="10" xfId="0" applyNumberFormat="1" applyFont="1" applyFill="1" applyBorder="1"/>
    <xf numFmtId="0" fontId="15" fillId="8" borderId="10" xfId="0" applyFont="1" applyFill="1" applyBorder="1"/>
    <xf numFmtId="0" fontId="37" fillId="8" borderId="10" xfId="0" applyFont="1" applyFill="1" applyBorder="1"/>
    <xf numFmtId="0" fontId="2" fillId="8" borderId="10" xfId="0" applyFont="1" applyFill="1" applyBorder="1"/>
    <xf numFmtId="0" fontId="2" fillId="8" borderId="11" xfId="0" applyFont="1" applyFill="1" applyBorder="1"/>
    <xf numFmtId="0" fontId="6" fillId="8" borderId="11" xfId="0" applyFont="1" applyFill="1" applyBorder="1" applyAlignment="1">
      <alignment horizontal="center"/>
    </xf>
    <xf numFmtId="190" fontId="6" fillId="8" borderId="11" xfId="0" applyNumberFormat="1" applyFont="1" applyFill="1" applyBorder="1"/>
    <xf numFmtId="189" fontId="6" fillId="8" borderId="11" xfId="0" applyNumberFormat="1" applyFont="1" applyFill="1" applyBorder="1"/>
    <xf numFmtId="189" fontId="4" fillId="8" borderId="11" xfId="0" applyNumberFormat="1" applyFont="1" applyFill="1" applyBorder="1"/>
    <xf numFmtId="0" fontId="18" fillId="8" borderId="10" xfId="0" applyFont="1" applyFill="1" applyBorder="1"/>
    <xf numFmtId="0" fontId="4" fillId="8" borderId="11" xfId="0" applyFont="1" applyFill="1" applyBorder="1"/>
    <xf numFmtId="190" fontId="4" fillId="8" borderId="11" xfId="0" applyNumberFormat="1" applyFont="1" applyFill="1" applyBorder="1"/>
    <xf numFmtId="188" fontId="38" fillId="0" borderId="9" xfId="0" applyNumberFormat="1" applyFont="1" applyBorder="1"/>
    <xf numFmtId="188" fontId="39" fillId="8" borderId="9" xfId="0" applyNumberFormat="1" applyFont="1" applyFill="1" applyBorder="1"/>
    <xf numFmtId="188" fontId="39" fillId="8" borderId="10" xfId="0" applyNumberFormat="1" applyFont="1" applyFill="1" applyBorder="1"/>
    <xf numFmtId="0" fontId="40" fillId="8" borderId="10" xfId="0" applyFont="1" applyFill="1" applyBorder="1"/>
    <xf numFmtId="0" fontId="41" fillId="8" borderId="10" xfId="0" applyFont="1" applyFill="1" applyBorder="1"/>
    <xf numFmtId="0" fontId="39" fillId="8" borderId="10" xfId="0" applyFont="1" applyFill="1" applyBorder="1"/>
    <xf numFmtId="0" fontId="39" fillId="8" borderId="11" xfId="0" applyFont="1" applyFill="1" applyBorder="1"/>
    <xf numFmtId="0" fontId="42" fillId="8" borderId="11" xfId="0" applyFont="1" applyFill="1" applyBorder="1" applyAlignment="1">
      <alignment horizontal="center"/>
    </xf>
    <xf numFmtId="190" fontId="42" fillId="8" borderId="11" xfId="0" applyNumberFormat="1" applyFont="1" applyFill="1" applyBorder="1"/>
    <xf numFmtId="189" fontId="42" fillId="8" borderId="11" xfId="0" applyNumberFormat="1" applyFont="1" applyFill="1" applyBorder="1"/>
    <xf numFmtId="189" fontId="43" fillId="8" borderId="11" xfId="0" applyNumberFormat="1" applyFont="1" applyFill="1" applyBorder="1"/>
    <xf numFmtId="0" fontId="44" fillId="0" borderId="0" xfId="0" applyFont="1"/>
    <xf numFmtId="188" fontId="39" fillId="31" borderId="9" xfId="0" applyNumberFormat="1" applyFont="1" applyFill="1" applyBorder="1"/>
    <xf numFmtId="188" fontId="39" fillId="31" borderId="10" xfId="0" applyNumberFormat="1" applyFont="1" applyFill="1" applyBorder="1"/>
    <xf numFmtId="0" fontId="40" fillId="31" borderId="10" xfId="0" applyFont="1" applyFill="1" applyBorder="1"/>
    <xf numFmtId="0" fontId="39" fillId="31" borderId="10" xfId="0" applyFont="1" applyFill="1" applyBorder="1"/>
    <xf numFmtId="0" fontId="39" fillId="31" borderId="11" xfId="0" applyFont="1" applyFill="1" applyBorder="1"/>
    <xf numFmtId="0" fontId="42" fillId="31" borderId="11" xfId="0" applyFont="1" applyFill="1" applyBorder="1" applyAlignment="1">
      <alignment horizontal="center"/>
    </xf>
    <xf numFmtId="190" fontId="42" fillId="31" borderId="11" xfId="0" applyNumberFormat="1" applyFont="1" applyFill="1" applyBorder="1"/>
    <xf numFmtId="189" fontId="42" fillId="31" borderId="11" xfId="0" applyNumberFormat="1" applyFont="1" applyFill="1" applyBorder="1"/>
    <xf numFmtId="189" fontId="43" fillId="31" borderId="11" xfId="0" applyNumberFormat="1" applyFont="1" applyFill="1" applyBorder="1"/>
    <xf numFmtId="0" fontId="45" fillId="31" borderId="10" xfId="0" applyFont="1" applyFill="1" applyBorder="1"/>
    <xf numFmtId="0" fontId="43" fillId="31" borderId="11" xfId="0" applyFont="1" applyFill="1" applyBorder="1"/>
    <xf numFmtId="190" fontId="43" fillId="31" borderId="11" xfId="0" applyNumberFormat="1" applyFont="1" applyFill="1" applyBorder="1"/>
    <xf numFmtId="187" fontId="42" fillId="31" borderId="11" xfId="0" applyNumberFormat="1" applyFont="1" applyFill="1" applyBorder="1"/>
    <xf numFmtId="0" fontId="14" fillId="0" borderId="1" xfId="0" applyFont="1" applyBorder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/>
    <xf numFmtId="188" fontId="1" fillId="32" borderId="5" xfId="0" applyNumberFormat="1" applyFont="1" applyFill="1" applyBorder="1"/>
    <xf numFmtId="188" fontId="2" fillId="32" borderId="1" xfId="0" applyNumberFormat="1" applyFont="1" applyFill="1" applyBorder="1"/>
    <xf numFmtId="0" fontId="2" fillId="32" borderId="1" xfId="0" applyFont="1" applyFill="1" applyBorder="1"/>
    <xf numFmtId="0" fontId="2" fillId="32" borderId="4" xfId="0" applyFont="1" applyFill="1" applyBorder="1"/>
    <xf numFmtId="0" fontId="4" fillId="32" borderId="4" xfId="0" applyFont="1" applyFill="1" applyBorder="1"/>
    <xf numFmtId="190" fontId="4" fillId="32" borderId="4" xfId="0" applyNumberFormat="1" applyFont="1" applyFill="1" applyBorder="1"/>
    <xf numFmtId="189" fontId="4" fillId="32" borderId="4" xfId="0" applyNumberFormat="1" applyFont="1" applyFill="1" applyBorder="1"/>
    <xf numFmtId="188" fontId="1" fillId="33" borderId="9" xfId="0" applyNumberFormat="1" applyFont="1" applyFill="1" applyBorder="1"/>
    <xf numFmtId="188" fontId="2" fillId="33" borderId="10" xfId="0" applyNumberFormat="1" applyFont="1" applyFill="1" applyBorder="1"/>
    <xf numFmtId="0" fontId="2" fillId="33" borderId="10" xfId="0" applyFont="1" applyFill="1" applyBorder="1"/>
    <xf numFmtId="0" fontId="4" fillId="33" borderId="11" xfId="0" applyFont="1" applyFill="1" applyBorder="1"/>
    <xf numFmtId="190" fontId="4" fillId="33" borderId="11" xfId="0" applyNumberFormat="1" applyFont="1" applyFill="1" applyBorder="1"/>
    <xf numFmtId="189" fontId="4" fillId="33" borderId="11" xfId="0" applyNumberFormat="1" applyFont="1" applyFill="1" applyBorder="1"/>
    <xf numFmtId="188" fontId="2" fillId="34" borderId="9" xfId="0" applyNumberFormat="1" applyFont="1" applyFill="1" applyBorder="1"/>
    <xf numFmtId="0" fontId="1" fillId="34" borderId="10" xfId="0" applyFont="1" applyFill="1" applyBorder="1"/>
    <xf numFmtId="188" fontId="2" fillId="34" borderId="10" xfId="0" applyNumberFormat="1" applyFont="1" applyFill="1" applyBorder="1"/>
    <xf numFmtId="0" fontId="2" fillId="34" borderId="10" xfId="0" applyFont="1" applyFill="1" applyBorder="1"/>
    <xf numFmtId="0" fontId="2" fillId="34" borderId="11" xfId="0" applyFont="1" applyFill="1" applyBorder="1"/>
    <xf numFmtId="0" fontId="6" fillId="34" borderId="11" xfId="0" applyFont="1" applyFill="1" applyBorder="1" applyAlignment="1">
      <alignment horizontal="center" wrapText="1"/>
    </xf>
    <xf numFmtId="190" fontId="6" fillId="34" borderId="11" xfId="0" applyNumberFormat="1" applyFont="1" applyFill="1" applyBorder="1"/>
    <xf numFmtId="189" fontId="6" fillId="34" borderId="11" xfId="0" applyNumberFormat="1" applyFont="1" applyFill="1" applyBorder="1"/>
    <xf numFmtId="189" fontId="4" fillId="34" borderId="11" xfId="0" applyNumberFormat="1" applyFont="1" applyFill="1" applyBorder="1"/>
    <xf numFmtId="188" fontId="2" fillId="2" borderId="12" xfId="0" applyNumberFormat="1" applyFont="1" applyFill="1" applyBorder="1"/>
    <xf numFmtId="188" fontId="2" fillId="2" borderId="13" xfId="0" applyNumberFormat="1" applyFont="1" applyFill="1" applyBorder="1"/>
    <xf numFmtId="0" fontId="14" fillId="2" borderId="14" xfId="0" applyFont="1" applyFill="1" applyBorder="1" applyAlignment="1">
      <alignment horizontal="center" wrapText="1"/>
    </xf>
    <xf numFmtId="189" fontId="2" fillId="2" borderId="14" xfId="0" applyNumberFormat="1" applyFont="1" applyFill="1" applyBorder="1"/>
    <xf numFmtId="0" fontId="46" fillId="21" borderId="0" xfId="0" quotePrefix="1" applyFont="1" applyFill="1"/>
    <xf numFmtId="0" fontId="2" fillId="21" borderId="0" xfId="0" applyFont="1" applyFill="1"/>
    <xf numFmtId="0" fontId="2" fillId="21" borderId="3" xfId="0" applyFont="1" applyFill="1" applyBorder="1"/>
    <xf numFmtId="188" fontId="4" fillId="0" borderId="15" xfId="0" applyNumberFormat="1" applyFont="1" applyBorder="1" applyAlignment="1">
      <alignment horizontal="center"/>
    </xf>
    <xf numFmtId="188" fontId="2" fillId="0" borderId="20" xfId="0" applyNumberFormat="1" applyFont="1" applyBorder="1"/>
    <xf numFmtId="0" fontId="2" fillId="0" borderId="21" xfId="0" applyFont="1" applyBorder="1"/>
    <xf numFmtId="0" fontId="14" fillId="0" borderId="21" xfId="0" applyFont="1" applyBorder="1"/>
    <xf numFmtId="0" fontId="2" fillId="0" borderId="22" xfId="0" applyFont="1" applyBorder="1"/>
    <xf numFmtId="0" fontId="4" fillId="0" borderId="23" xfId="0" applyFont="1" applyBorder="1" applyAlignment="1">
      <alignment horizontal="center"/>
    </xf>
    <xf numFmtId="190" fontId="4" fillId="2" borderId="22" xfId="0" applyNumberFormat="1" applyFont="1" applyFill="1" applyBorder="1"/>
    <xf numFmtId="190" fontId="4" fillId="22" borderId="22" xfId="0" applyNumberFormat="1" applyFont="1" applyFill="1" applyBorder="1"/>
    <xf numFmtId="189" fontId="4" fillId="2" borderId="22" xfId="0" applyNumberFormat="1" applyFont="1" applyFill="1" applyBorder="1"/>
    <xf numFmtId="189" fontId="4" fillId="0" borderId="22" xfId="0" applyNumberFormat="1" applyFont="1" applyBorder="1"/>
    <xf numFmtId="0" fontId="1" fillId="35" borderId="9" xfId="0" applyFont="1" applyFill="1" applyBorder="1"/>
    <xf numFmtId="0" fontId="2" fillId="35" borderId="10" xfId="0" applyFont="1" applyFill="1" applyBorder="1"/>
    <xf numFmtId="0" fontId="2" fillId="35" borderId="11" xfId="0" applyFont="1" applyFill="1" applyBorder="1"/>
    <xf numFmtId="0" fontId="4" fillId="35" borderId="11" xfId="0" applyFont="1" applyFill="1" applyBorder="1"/>
    <xf numFmtId="190" fontId="4" fillId="35" borderId="11" xfId="0" applyNumberFormat="1" applyFont="1" applyFill="1" applyBorder="1"/>
    <xf numFmtId="189" fontId="4" fillId="35" borderId="11" xfId="0" applyNumberFormat="1" applyFont="1" applyFill="1" applyBorder="1"/>
    <xf numFmtId="189" fontId="6" fillId="35" borderId="11" xfId="0" applyNumberFormat="1" applyFont="1" applyFill="1" applyBorder="1"/>
    <xf numFmtId="0" fontId="1" fillId="36" borderId="9" xfId="0" applyFont="1" applyFill="1" applyBorder="1"/>
    <xf numFmtId="0" fontId="2" fillId="36" borderId="10" xfId="0" applyFont="1" applyFill="1" applyBorder="1"/>
    <xf numFmtId="0" fontId="4" fillId="36" borderId="10" xfId="0" applyFont="1" applyFill="1" applyBorder="1"/>
    <xf numFmtId="190" fontId="4" fillId="36" borderId="10" xfId="0" applyNumberFormat="1" applyFont="1" applyFill="1" applyBorder="1"/>
    <xf numFmtId="189" fontId="4" fillId="36" borderId="10" xfId="0" applyNumberFormat="1" applyFont="1" applyFill="1" applyBorder="1"/>
    <xf numFmtId="189" fontId="4" fillId="36" borderId="11" xfId="0" applyNumberFormat="1" applyFont="1" applyFill="1" applyBorder="1"/>
    <xf numFmtId="0" fontId="2" fillId="36" borderId="11" xfId="0" applyFont="1" applyFill="1" applyBorder="1"/>
    <xf numFmtId="0" fontId="4" fillId="36" borderId="11" xfId="0" applyFont="1" applyFill="1" applyBorder="1"/>
    <xf numFmtId="190" fontId="4" fillId="36" borderId="11" xfId="0" applyNumberFormat="1" applyFont="1" applyFill="1" applyBorder="1"/>
    <xf numFmtId="188" fontId="1" fillId="37" borderId="10" xfId="0" applyNumberFormat="1" applyFont="1" applyFill="1" applyBorder="1" applyAlignment="1">
      <alignment wrapText="1"/>
    </xf>
    <xf numFmtId="188" fontId="1" fillId="37" borderId="10" xfId="0" applyNumberFormat="1" applyFont="1" applyFill="1" applyBorder="1"/>
    <xf numFmtId="0" fontId="2" fillId="37" borderId="10" xfId="0" applyFont="1" applyFill="1" applyBorder="1"/>
    <xf numFmtId="0" fontId="2" fillId="37" borderId="11" xfId="0" applyFont="1" applyFill="1" applyBorder="1"/>
    <xf numFmtId="0" fontId="6" fillId="37" borderId="11" xfId="0" applyFont="1" applyFill="1" applyBorder="1" applyAlignment="1">
      <alignment horizontal="center"/>
    </xf>
    <xf numFmtId="190" fontId="6" fillId="37" borderId="11" xfId="0" applyNumberFormat="1" applyFont="1" applyFill="1" applyBorder="1"/>
    <xf numFmtId="189" fontId="6" fillId="37" borderId="11" xfId="0" applyNumberFormat="1" applyFont="1" applyFill="1" applyBorder="1"/>
    <xf numFmtId="189" fontId="4" fillId="37" borderId="11" xfId="0" applyNumberFormat="1" applyFont="1" applyFill="1" applyBorder="1"/>
    <xf numFmtId="0" fontId="2" fillId="37" borderId="9" xfId="0" applyFont="1" applyFill="1" applyBorder="1"/>
    <xf numFmtId="188" fontId="4" fillId="2" borderId="9" xfId="0" applyNumberFormat="1" applyFont="1" applyFill="1" applyBorder="1"/>
    <xf numFmtId="188" fontId="4" fillId="2" borderId="10" xfId="0" applyNumberFormat="1" applyFont="1" applyFill="1" applyBorder="1"/>
    <xf numFmtId="0" fontId="4" fillId="2" borderId="10" xfId="0" applyFont="1" applyFill="1" applyBorder="1"/>
    <xf numFmtId="0" fontId="4" fillId="0" borderId="0" xfId="0" applyFont="1"/>
    <xf numFmtId="0" fontId="48" fillId="21" borderId="13" xfId="0" quotePrefix="1" applyFont="1" applyFill="1" applyBorder="1"/>
    <xf numFmtId="0" fontId="2" fillId="21" borderId="13" xfId="0" applyFont="1" applyFill="1" applyBorder="1"/>
    <xf numFmtId="0" fontId="2" fillId="21" borderId="14" xfId="0" applyFont="1" applyFill="1" applyBorder="1"/>
    <xf numFmtId="0" fontId="4" fillId="0" borderId="14" xfId="0" applyFont="1" applyBorder="1"/>
    <xf numFmtId="190" fontId="4" fillId="2" borderId="11" xfId="0" applyNumberFormat="1" applyFont="1" applyFill="1" applyBorder="1" applyAlignment="1">
      <alignment horizontal="right"/>
    </xf>
    <xf numFmtId="190" fontId="4" fillId="22" borderId="11" xfId="0" applyNumberFormat="1" applyFont="1" applyFill="1" applyBorder="1" applyAlignment="1">
      <alignment horizontal="right"/>
    </xf>
    <xf numFmtId="188" fontId="6" fillId="37" borderId="13" xfId="0" applyNumberFormat="1" applyFont="1" applyFill="1" applyBorder="1" applyAlignment="1">
      <alignment horizontal="right"/>
    </xf>
    <xf numFmtId="0" fontId="6" fillId="37" borderId="13" xfId="0" applyFont="1" applyFill="1" applyBorder="1"/>
    <xf numFmtId="0" fontId="4" fillId="37" borderId="13" xfId="0" applyFont="1" applyFill="1" applyBorder="1"/>
    <xf numFmtId="0" fontId="4" fillId="37" borderId="14" xfId="0" applyFont="1" applyFill="1" applyBorder="1"/>
    <xf numFmtId="0" fontId="6" fillId="37" borderId="14" xfId="0" applyFont="1" applyFill="1" applyBorder="1" applyAlignment="1">
      <alignment horizontal="center"/>
    </xf>
    <xf numFmtId="190" fontId="6" fillId="37" borderId="14" xfId="0" applyNumberFormat="1" applyFont="1" applyFill="1" applyBorder="1"/>
    <xf numFmtId="189" fontId="6" fillId="37" borderId="14" xfId="0" applyNumberFormat="1" applyFont="1" applyFill="1" applyBorder="1"/>
    <xf numFmtId="189" fontId="4" fillId="37" borderId="14" xfId="0" applyNumberFormat="1" applyFont="1" applyFill="1" applyBorder="1"/>
    <xf numFmtId="0" fontId="4" fillId="37" borderId="9" xfId="0" applyFont="1" applyFill="1" applyBorder="1"/>
    <xf numFmtId="188" fontId="4" fillId="37" borderId="10" xfId="0" applyNumberFormat="1" applyFont="1" applyFill="1" applyBorder="1"/>
    <xf numFmtId="0" fontId="4" fillId="37" borderId="10" xfId="0" applyFont="1" applyFill="1" applyBorder="1"/>
    <xf numFmtId="0" fontId="4" fillId="37" borderId="11" xfId="0" applyFont="1" applyFill="1" applyBorder="1"/>
    <xf numFmtId="191" fontId="4" fillId="2" borderId="9" xfId="0" applyNumberFormat="1" applyFont="1" applyFill="1" applyBorder="1"/>
    <xf numFmtId="188" fontId="6" fillId="0" borderId="11" xfId="0" applyNumberFormat="1" applyFont="1" applyBorder="1" applyAlignment="1">
      <alignment horizontal="center" wrapText="1"/>
    </xf>
    <xf numFmtId="191" fontId="9" fillId="2" borderId="9" xfId="0" applyNumberFormat="1" applyFont="1" applyFill="1" applyBorder="1"/>
    <xf numFmtId="0" fontId="9" fillId="2" borderId="10" xfId="0" applyFont="1" applyFill="1" applyBorder="1"/>
    <xf numFmtId="0" fontId="9" fillId="0" borderId="10" xfId="0" applyFont="1" applyBorder="1"/>
    <xf numFmtId="0" fontId="9" fillId="2" borderId="11" xfId="0" applyFont="1" applyFill="1" applyBorder="1"/>
    <xf numFmtId="0" fontId="9" fillId="0" borderId="0" xfId="0" applyFont="1"/>
    <xf numFmtId="188" fontId="9" fillId="2" borderId="10" xfId="0" applyNumberFormat="1" applyFont="1" applyFill="1" applyBorder="1"/>
    <xf numFmtId="0" fontId="50" fillId="2" borderId="10" xfId="0" applyFont="1" applyFill="1" applyBorder="1"/>
    <xf numFmtId="188" fontId="4" fillId="0" borderId="9" xfId="0" applyNumberFormat="1" applyFont="1" applyBorder="1"/>
    <xf numFmtId="188" fontId="4" fillId="0" borderId="10" xfId="0" applyNumberFormat="1" applyFont="1" applyBorder="1"/>
    <xf numFmtId="188" fontId="51" fillId="21" borderId="10" xfId="0" applyNumberFormat="1" applyFont="1" applyFill="1" applyBorder="1"/>
    <xf numFmtId="188" fontId="4" fillId="21" borderId="10" xfId="0" applyNumberFormat="1" applyFont="1" applyFill="1" applyBorder="1"/>
    <xf numFmtId="0" fontId="4" fillId="21" borderId="10" xfId="0" applyFont="1" applyFill="1" applyBorder="1"/>
    <xf numFmtId="0" fontId="4" fillId="21" borderId="11" xfId="0" applyFont="1" applyFill="1" applyBorder="1"/>
    <xf numFmtId="188" fontId="9" fillId="0" borderId="9" xfId="0" applyNumberFormat="1" applyFont="1" applyBorder="1"/>
    <xf numFmtId="188" fontId="9" fillId="0" borderId="10" xfId="0" applyNumberFormat="1" applyFont="1" applyBorder="1"/>
    <xf numFmtId="0" fontId="52" fillId="2" borderId="11" xfId="0" applyFont="1" applyFill="1" applyBorder="1"/>
    <xf numFmtId="188" fontId="53" fillId="21" borderId="10" xfId="0" quotePrefix="1" applyNumberFormat="1" applyFont="1" applyFill="1" applyBorder="1"/>
    <xf numFmtId="188" fontId="6" fillId="0" borderId="10" xfId="0" applyNumberFormat="1" applyFont="1" applyBorder="1"/>
    <xf numFmtId="188" fontId="26" fillId="37" borderId="13" xfId="0" applyNumberFormat="1" applyFont="1" applyFill="1" applyBorder="1" applyAlignment="1">
      <alignment horizontal="right"/>
    </xf>
    <xf numFmtId="188" fontId="26" fillId="37" borderId="13" xfId="0" applyNumberFormat="1" applyFont="1" applyFill="1" applyBorder="1"/>
    <xf numFmtId="188" fontId="9" fillId="37" borderId="13" xfId="0" applyNumberFormat="1" applyFont="1" applyFill="1" applyBorder="1"/>
    <xf numFmtId="0" fontId="9" fillId="37" borderId="13" xfId="0" applyFont="1" applyFill="1" applyBorder="1"/>
    <xf numFmtId="0" fontId="9" fillId="37" borderId="14" xfId="0" applyFont="1" applyFill="1" applyBorder="1"/>
    <xf numFmtId="0" fontId="26" fillId="37" borderId="14" xfId="0" applyFont="1" applyFill="1" applyBorder="1" applyAlignment="1">
      <alignment horizontal="center"/>
    </xf>
    <xf numFmtId="190" fontId="26" fillId="37" borderId="14" xfId="0" applyNumberFormat="1" applyFont="1" applyFill="1" applyBorder="1"/>
    <xf numFmtId="189" fontId="26" fillId="37" borderId="14" xfId="0" applyNumberFormat="1" applyFont="1" applyFill="1" applyBorder="1"/>
    <xf numFmtId="189" fontId="9" fillId="37" borderId="14" xfId="0" applyNumberFormat="1" applyFont="1" applyFill="1" applyBorder="1"/>
    <xf numFmtId="0" fontId="9" fillId="37" borderId="9" xfId="0" applyFont="1" applyFill="1" applyBorder="1"/>
    <xf numFmtId="188" fontId="9" fillId="37" borderId="10" xfId="0" applyNumberFormat="1" applyFont="1" applyFill="1" applyBorder="1"/>
    <xf numFmtId="0" fontId="9" fillId="37" borderId="10" xfId="0" applyFont="1" applyFill="1" applyBorder="1"/>
    <xf numFmtId="0" fontId="9" fillId="37" borderId="11" xfId="0" applyFont="1" applyFill="1" applyBorder="1"/>
    <xf numFmtId="0" fontId="26" fillId="37" borderId="11" xfId="0" applyFont="1" applyFill="1" applyBorder="1" applyAlignment="1">
      <alignment horizontal="center"/>
    </xf>
    <xf numFmtId="190" fontId="26" fillId="37" borderId="11" xfId="0" applyNumberFormat="1" applyFont="1" applyFill="1" applyBorder="1"/>
    <xf numFmtId="189" fontId="26" fillId="37" borderId="11" xfId="0" applyNumberFormat="1" applyFont="1" applyFill="1" applyBorder="1"/>
    <xf numFmtId="189" fontId="9" fillId="37" borderId="11" xfId="0" applyNumberFormat="1" applyFont="1" applyFill="1" applyBorder="1"/>
    <xf numFmtId="188" fontId="26" fillId="0" borderId="11" xfId="0" applyNumberFormat="1" applyFont="1" applyBorder="1" applyAlignment="1">
      <alignment horizontal="center" wrapText="1"/>
    </xf>
    <xf numFmtId="189" fontId="26" fillId="2" borderId="11" xfId="0" applyNumberFormat="1" applyFont="1" applyFill="1" applyBorder="1"/>
    <xf numFmtId="0" fontId="55" fillId="2" borderId="10" xfId="0" applyFont="1" applyFill="1" applyBorder="1"/>
    <xf numFmtId="188" fontId="9" fillId="2" borderId="9" xfId="0" applyNumberFormat="1" applyFont="1" applyFill="1" applyBorder="1"/>
    <xf numFmtId="0" fontId="56" fillId="21" borderId="10" xfId="0" quotePrefix="1" applyFont="1" applyFill="1" applyBorder="1"/>
    <xf numFmtId="0" fontId="9" fillId="21" borderId="10" xfId="0" applyFont="1" applyFill="1" applyBorder="1"/>
    <xf numFmtId="0" fontId="9" fillId="21" borderId="11" xfId="0" applyFont="1" applyFill="1" applyBorder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90" fontId="26" fillId="2" borderId="11" xfId="0" applyNumberFormat="1" applyFont="1" applyFill="1" applyBorder="1"/>
    <xf numFmtId="189" fontId="26" fillId="0" borderId="11" xfId="0" applyNumberFormat="1" applyFont="1" applyBorder="1"/>
    <xf numFmtId="0" fontId="1" fillId="38" borderId="9" xfId="0" applyFont="1" applyFill="1" applyBorder="1"/>
    <xf numFmtId="188" fontId="2" fillId="38" borderId="10" xfId="0" applyNumberFormat="1" applyFont="1" applyFill="1" applyBorder="1"/>
    <xf numFmtId="0" fontId="2" fillId="38" borderId="10" xfId="0" applyFont="1" applyFill="1" applyBorder="1"/>
    <xf numFmtId="0" fontId="2" fillId="38" borderId="11" xfId="0" applyFont="1" applyFill="1" applyBorder="1"/>
    <xf numFmtId="0" fontId="4" fillId="38" borderId="11" xfId="0" applyFont="1" applyFill="1" applyBorder="1"/>
    <xf numFmtId="190" fontId="4" fillId="38" borderId="11" xfId="0" applyNumberFormat="1" applyFont="1" applyFill="1" applyBorder="1"/>
    <xf numFmtId="189" fontId="4" fillId="38" borderId="11" xfId="0" applyNumberFormat="1" applyFont="1" applyFill="1" applyBorder="1"/>
    <xf numFmtId="188" fontId="6" fillId="39" borderId="13" xfId="0" applyNumberFormat="1" applyFont="1" applyFill="1" applyBorder="1" applyAlignment="1">
      <alignment horizontal="right"/>
    </xf>
    <xf numFmtId="188" fontId="6" fillId="39" borderId="13" xfId="0" applyNumberFormat="1" applyFont="1" applyFill="1" applyBorder="1"/>
    <xf numFmtId="188" fontId="4" fillId="39" borderId="13" xfId="0" applyNumberFormat="1" applyFont="1" applyFill="1" applyBorder="1"/>
    <xf numFmtId="0" fontId="4" fillId="39" borderId="13" xfId="0" applyFont="1" applyFill="1" applyBorder="1"/>
    <xf numFmtId="0" fontId="4" fillId="39" borderId="14" xfId="0" applyFont="1" applyFill="1" applyBorder="1"/>
    <xf numFmtId="190" fontId="4" fillId="39" borderId="14" xfId="0" applyNumberFormat="1" applyFont="1" applyFill="1" applyBorder="1"/>
    <xf numFmtId="189" fontId="4" fillId="39" borderId="14" xfId="0" applyNumberFormat="1" applyFont="1" applyFill="1" applyBorder="1"/>
    <xf numFmtId="191" fontId="4" fillId="40" borderId="9" xfId="0" applyNumberFormat="1" applyFont="1" applyFill="1" applyBorder="1"/>
    <xf numFmtId="0" fontId="6" fillId="40" borderId="10" xfId="0" applyFont="1" applyFill="1" applyBorder="1"/>
    <xf numFmtId="0" fontId="4" fillId="40" borderId="10" xfId="0" applyFont="1" applyFill="1" applyBorder="1"/>
    <xf numFmtId="0" fontId="4" fillId="40" borderId="11" xfId="0" applyFont="1" applyFill="1" applyBorder="1"/>
    <xf numFmtId="188" fontId="6" fillId="40" borderId="11" xfId="0" applyNumberFormat="1" applyFont="1" applyFill="1" applyBorder="1" applyAlignment="1">
      <alignment horizontal="center"/>
    </xf>
    <xf numFmtId="190" fontId="6" fillId="40" borderId="11" xfId="0" applyNumberFormat="1" applyFont="1" applyFill="1" applyBorder="1"/>
    <xf numFmtId="189" fontId="6" fillId="40" borderId="11" xfId="0" applyNumberFormat="1" applyFont="1" applyFill="1" applyBorder="1"/>
    <xf numFmtId="189" fontId="4" fillId="40" borderId="11" xfId="0" applyNumberFormat="1" applyFont="1" applyFill="1" applyBorder="1"/>
    <xf numFmtId="0" fontId="57" fillId="21" borderId="10" xfId="0" quotePrefix="1" applyFont="1" applyFill="1" applyBorder="1"/>
    <xf numFmtId="0" fontId="4" fillId="2" borderId="0" xfId="0" applyFont="1" applyFill="1"/>
    <xf numFmtId="0" fontId="58" fillId="2" borderId="10" xfId="0" applyFont="1" applyFill="1" applyBorder="1"/>
    <xf numFmtId="0" fontId="6" fillId="39" borderId="13" xfId="0" applyFont="1" applyFill="1" applyBorder="1"/>
    <xf numFmtId="0" fontId="6" fillId="39" borderId="14" xfId="0" applyFont="1" applyFill="1" applyBorder="1" applyAlignment="1">
      <alignment horizontal="center"/>
    </xf>
    <xf numFmtId="190" fontId="6" fillId="39" borderId="14" xfId="0" applyNumberFormat="1" applyFont="1" applyFill="1" applyBorder="1"/>
    <xf numFmtId="189" fontId="6" fillId="39" borderId="14" xfId="0" applyNumberFormat="1" applyFont="1" applyFill="1" applyBorder="1"/>
    <xf numFmtId="191" fontId="4" fillId="2" borderId="12" xfId="0" applyNumberFormat="1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188" fontId="4" fillId="40" borderId="9" xfId="0" applyNumberFormat="1" applyFont="1" applyFill="1" applyBorder="1"/>
    <xf numFmtId="188" fontId="6" fillId="40" borderId="10" xfId="0" applyNumberFormat="1" applyFont="1" applyFill="1" applyBorder="1"/>
    <xf numFmtId="188" fontId="4" fillId="40" borderId="10" xfId="0" applyNumberFormat="1" applyFont="1" applyFill="1" applyBorder="1"/>
    <xf numFmtId="0" fontId="6" fillId="40" borderId="11" xfId="0" applyFont="1" applyFill="1" applyBorder="1" applyAlignment="1">
      <alignment horizontal="center" wrapText="1"/>
    </xf>
    <xf numFmtId="188" fontId="4" fillId="0" borderId="2" xfId="0" applyNumberFormat="1" applyFont="1" applyBorder="1"/>
    <xf numFmtId="188" fontId="4" fillId="0" borderId="0" xfId="0" applyNumberFormat="1" applyFont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90" fontId="4" fillId="0" borderId="3" xfId="0" applyNumberFormat="1" applyFont="1" applyBorder="1"/>
    <xf numFmtId="190" fontId="4" fillId="22" borderId="3" xfId="0" applyNumberFormat="1" applyFont="1" applyFill="1" applyBorder="1"/>
    <xf numFmtId="189" fontId="4" fillId="0" borderId="3" xfId="0" applyNumberFormat="1" applyFont="1" applyBorder="1"/>
    <xf numFmtId="188" fontId="4" fillId="0" borderId="10" xfId="0" quotePrefix="1" applyNumberFormat="1" applyFont="1" applyBorder="1"/>
    <xf numFmtId="188" fontId="60" fillId="40" borderId="10" xfId="0" applyNumberFormat="1" applyFont="1" applyFill="1" applyBorder="1"/>
    <xf numFmtId="0" fontId="6" fillId="40" borderId="11" xfId="0" applyFont="1" applyFill="1" applyBorder="1" applyAlignment="1">
      <alignment horizontal="center"/>
    </xf>
    <xf numFmtId="188" fontId="9" fillId="41" borderId="9" xfId="0" applyNumberFormat="1" applyFont="1" applyFill="1" applyBorder="1"/>
    <xf numFmtId="188" fontId="9" fillId="41" borderId="10" xfId="0" applyNumberFormat="1" applyFont="1" applyFill="1" applyBorder="1"/>
    <xf numFmtId="188" fontId="26" fillId="41" borderId="10" xfId="0" applyNumberFormat="1" applyFont="1" applyFill="1" applyBorder="1"/>
    <xf numFmtId="0" fontId="9" fillId="41" borderId="10" xfId="0" applyFont="1" applyFill="1" applyBorder="1"/>
    <xf numFmtId="0" fontId="9" fillId="41" borderId="11" xfId="0" applyFont="1" applyFill="1" applyBorder="1"/>
    <xf numFmtId="0" fontId="26" fillId="41" borderId="11" xfId="0" applyFont="1" applyFill="1" applyBorder="1" applyAlignment="1">
      <alignment horizontal="center"/>
    </xf>
    <xf numFmtId="190" fontId="26" fillId="41" borderId="11" xfId="0" applyNumberFormat="1" applyFont="1" applyFill="1" applyBorder="1"/>
    <xf numFmtId="189" fontId="26" fillId="41" borderId="11" xfId="0" applyNumberFormat="1" applyFont="1" applyFill="1" applyBorder="1"/>
    <xf numFmtId="189" fontId="9" fillId="41" borderId="11" xfId="0" applyNumberFormat="1" applyFont="1" applyFill="1" applyBorder="1"/>
    <xf numFmtId="0" fontId="9" fillId="0" borderId="10" xfId="0" quotePrefix="1" applyFont="1" applyBorder="1"/>
    <xf numFmtId="188" fontId="4" fillId="41" borderId="9" xfId="0" applyNumberFormat="1" applyFont="1" applyFill="1" applyBorder="1"/>
    <xf numFmtId="188" fontId="4" fillId="41" borderId="10" xfId="0" applyNumberFormat="1" applyFont="1" applyFill="1" applyBorder="1"/>
    <xf numFmtId="188" fontId="6" fillId="41" borderId="10" xfId="0" applyNumberFormat="1" applyFont="1" applyFill="1" applyBorder="1"/>
    <xf numFmtId="0" fontId="4" fillId="41" borderId="10" xfId="0" applyFont="1" applyFill="1" applyBorder="1"/>
    <xf numFmtId="0" fontId="4" fillId="41" borderId="11" xfId="0" applyFont="1" applyFill="1" applyBorder="1"/>
    <xf numFmtId="0" fontId="6" fillId="41" borderId="11" xfId="0" applyFont="1" applyFill="1" applyBorder="1" applyAlignment="1">
      <alignment horizontal="center"/>
    </xf>
    <xf numFmtId="190" fontId="6" fillId="41" borderId="11" xfId="0" applyNumberFormat="1" applyFont="1" applyFill="1" applyBorder="1"/>
    <xf numFmtId="189" fontId="6" fillId="41" borderId="11" xfId="0" applyNumberFormat="1" applyFont="1" applyFill="1" applyBorder="1"/>
    <xf numFmtId="189" fontId="4" fillId="41" borderId="11" xfId="0" applyNumberFormat="1" applyFont="1" applyFill="1" applyBorder="1"/>
    <xf numFmtId="188" fontId="4" fillId="0" borderId="5" xfId="0" applyNumberFormat="1" applyFont="1" applyBorder="1"/>
    <xf numFmtId="188" fontId="4" fillId="0" borderId="1" xfId="0" applyNumberFormat="1" applyFont="1" applyBorder="1"/>
    <xf numFmtId="0" fontId="4" fillId="0" borderId="4" xfId="0" applyFont="1" applyBorder="1"/>
    <xf numFmtId="188" fontId="6" fillId="39" borderId="7" xfId="0" applyNumberFormat="1" applyFont="1" applyFill="1" applyBorder="1" applyAlignment="1">
      <alignment horizontal="right"/>
    </xf>
    <xf numFmtId="0" fontId="6" fillId="39" borderId="7" xfId="0" applyFont="1" applyFill="1" applyBorder="1"/>
    <xf numFmtId="0" fontId="4" fillId="39" borderId="7" xfId="0" applyFont="1" applyFill="1" applyBorder="1"/>
    <xf numFmtId="0" fontId="4" fillId="39" borderId="8" xfId="0" applyFont="1" applyFill="1" applyBorder="1"/>
    <xf numFmtId="0" fontId="4" fillId="39" borderId="8" xfId="0" applyFont="1" applyFill="1" applyBorder="1" applyAlignment="1">
      <alignment horizontal="center"/>
    </xf>
    <xf numFmtId="190" fontId="6" fillId="39" borderId="8" xfId="0" applyNumberFormat="1" applyFont="1" applyFill="1" applyBorder="1"/>
    <xf numFmtId="189" fontId="6" fillId="39" borderId="8" xfId="0" applyNumberFormat="1" applyFont="1" applyFill="1" applyBorder="1"/>
    <xf numFmtId="189" fontId="4" fillId="39" borderId="8" xfId="0" applyNumberFormat="1" applyFont="1" applyFill="1" applyBorder="1"/>
    <xf numFmtId="0" fontId="4" fillId="2" borderId="9" xfId="0" applyFont="1" applyFill="1" applyBorder="1"/>
    <xf numFmtId="0" fontId="4" fillId="2" borderId="5" xfId="0" applyFont="1" applyFill="1" applyBorder="1"/>
    <xf numFmtId="188" fontId="4" fillId="2" borderId="1" xfId="0" applyNumberFormat="1" applyFont="1" applyFill="1" applyBorder="1"/>
    <xf numFmtId="0" fontId="4" fillId="2" borderId="1" xfId="0" applyFont="1" applyFill="1" applyBorder="1"/>
    <xf numFmtId="0" fontId="6" fillId="39" borderId="7" xfId="0" applyFont="1" applyFill="1" applyBorder="1" applyAlignment="1">
      <alignment horizontal="right"/>
    </xf>
    <xf numFmtId="190" fontId="4" fillId="39" borderId="8" xfId="0" applyNumberFormat="1" applyFont="1" applyFill="1" applyBorder="1"/>
    <xf numFmtId="0" fontId="4" fillId="40" borderId="13" xfId="0" applyFont="1" applyFill="1" applyBorder="1"/>
    <xf numFmtId="0" fontId="6" fillId="40" borderId="13" xfId="0" applyFont="1" applyFill="1" applyBorder="1"/>
    <xf numFmtId="0" fontId="4" fillId="40" borderId="14" xfId="0" applyFont="1" applyFill="1" applyBorder="1"/>
    <xf numFmtId="190" fontId="4" fillId="40" borderId="14" xfId="0" applyNumberFormat="1" applyFont="1" applyFill="1" applyBorder="1"/>
    <xf numFmtId="189" fontId="4" fillId="40" borderId="14" xfId="0" applyNumberFormat="1" applyFont="1" applyFill="1" applyBorder="1"/>
    <xf numFmtId="0" fontId="61" fillId="2" borderId="10" xfId="0" applyFont="1" applyFill="1" applyBorder="1"/>
    <xf numFmtId="0" fontId="62" fillId="21" borderId="10" xfId="0" applyFont="1" applyFill="1" applyBorder="1"/>
    <xf numFmtId="188" fontId="4" fillId="2" borderId="11" xfId="0" applyNumberFormat="1" applyFont="1" applyFill="1" applyBorder="1"/>
    <xf numFmtId="192" fontId="4" fillId="2" borderId="11" xfId="0" applyNumberFormat="1" applyFont="1" applyFill="1" applyBorder="1"/>
    <xf numFmtId="188" fontId="6" fillId="2" borderId="11" xfId="0" applyNumberFormat="1" applyFont="1" applyFill="1" applyBorder="1"/>
    <xf numFmtId="0" fontId="4" fillId="0" borderId="5" xfId="0" applyFont="1" applyBorder="1"/>
    <xf numFmtId="0" fontId="63" fillId="0" borderId="1" xfId="0" applyFont="1" applyBorder="1"/>
    <xf numFmtId="188" fontId="4" fillId="2" borderId="4" xfId="0" applyNumberFormat="1" applyFont="1" applyFill="1" applyBorder="1"/>
    <xf numFmtId="192" fontId="4" fillId="2" borderId="4" xfId="0" applyNumberFormat="1" applyFont="1" applyFill="1" applyBorder="1"/>
    <xf numFmtId="0" fontId="26" fillId="39" borderId="7" xfId="0" applyFont="1" applyFill="1" applyBorder="1" applyAlignment="1">
      <alignment horizontal="right"/>
    </xf>
    <xf numFmtId="0" fontId="26" fillId="39" borderId="7" xfId="0" applyFont="1" applyFill="1" applyBorder="1"/>
    <xf numFmtId="0" fontId="9" fillId="39" borderId="7" xfId="0" applyFont="1" applyFill="1" applyBorder="1"/>
    <xf numFmtId="0" fontId="9" fillId="39" borderId="8" xfId="0" applyFont="1" applyFill="1" applyBorder="1"/>
    <xf numFmtId="0" fontId="26" fillId="39" borderId="8" xfId="0" applyFont="1" applyFill="1" applyBorder="1" applyAlignment="1">
      <alignment horizontal="center"/>
    </xf>
    <xf numFmtId="190" fontId="9" fillId="39" borderId="8" xfId="0" applyNumberFormat="1" applyFont="1" applyFill="1" applyBorder="1"/>
    <xf numFmtId="189" fontId="26" fillId="39" borderId="8" xfId="0" applyNumberFormat="1" applyFont="1" applyFill="1" applyBorder="1"/>
    <xf numFmtId="189" fontId="9" fillId="39" borderId="8" xfId="0" applyNumberFormat="1" applyFont="1" applyFill="1" applyBorder="1"/>
    <xf numFmtId="0" fontId="64" fillId="2" borderId="10" xfId="0" applyFont="1" applyFill="1" applyBorder="1"/>
    <xf numFmtId="188" fontId="26" fillId="0" borderId="11" xfId="0" applyNumberFormat="1" applyFont="1" applyBorder="1" applyAlignment="1">
      <alignment horizontal="center"/>
    </xf>
    <xf numFmtId="0" fontId="65" fillId="21" borderId="10" xfId="0" applyFont="1" applyFill="1" applyBorder="1"/>
    <xf numFmtId="0" fontId="26" fillId="39" borderId="13" xfId="0" applyFont="1" applyFill="1" applyBorder="1" applyAlignment="1">
      <alignment horizontal="right"/>
    </xf>
    <xf numFmtId="0" fontId="26" fillId="39" borderId="13" xfId="0" applyFont="1" applyFill="1" applyBorder="1"/>
    <xf numFmtId="0" fontId="9" fillId="39" borderId="13" xfId="0" applyFont="1" applyFill="1" applyBorder="1"/>
    <xf numFmtId="0" fontId="9" fillId="39" borderId="14" xfId="0" applyFont="1" applyFill="1" applyBorder="1"/>
    <xf numFmtId="0" fontId="26" fillId="39" borderId="14" xfId="0" applyFont="1" applyFill="1" applyBorder="1" applyAlignment="1">
      <alignment horizontal="center"/>
    </xf>
    <xf numFmtId="190" fontId="9" fillId="39" borderId="14" xfId="0" applyNumberFormat="1" applyFont="1" applyFill="1" applyBorder="1"/>
    <xf numFmtId="189" fontId="26" fillId="39" borderId="14" xfId="0" applyNumberFormat="1" applyFont="1" applyFill="1" applyBorder="1"/>
    <xf numFmtId="189" fontId="9" fillId="39" borderId="14" xfId="0" applyNumberFormat="1" applyFont="1" applyFill="1" applyBorder="1"/>
    <xf numFmtId="0" fontId="26" fillId="39" borderId="10" xfId="0" applyFont="1" applyFill="1" applyBorder="1" applyAlignment="1">
      <alignment horizontal="right"/>
    </xf>
    <xf numFmtId="0" fontId="26" fillId="39" borderId="10" xfId="0" applyFont="1" applyFill="1" applyBorder="1"/>
    <xf numFmtId="0" fontId="9" fillId="39" borderId="10" xfId="0" applyFont="1" applyFill="1" applyBorder="1"/>
    <xf numFmtId="0" fontId="9" fillId="39" borderId="11" xfId="0" applyFont="1" applyFill="1" applyBorder="1"/>
    <xf numFmtId="0" fontId="26" fillId="39" borderId="11" xfId="0" applyFont="1" applyFill="1" applyBorder="1" applyAlignment="1">
      <alignment horizontal="center"/>
    </xf>
    <xf numFmtId="190" fontId="9" fillId="39" borderId="11" xfId="0" applyNumberFormat="1" applyFont="1" applyFill="1" applyBorder="1"/>
    <xf numFmtId="189" fontId="26" fillId="39" borderId="11" xfId="0" applyNumberFormat="1" applyFont="1" applyFill="1" applyBorder="1"/>
    <xf numFmtId="189" fontId="9" fillId="39" borderId="11" xfId="0" applyNumberFormat="1" applyFont="1" applyFill="1" applyBorder="1"/>
    <xf numFmtId="188" fontId="9" fillId="0" borderId="11" xfId="0" applyNumberFormat="1" applyFont="1" applyBorder="1"/>
    <xf numFmtId="0" fontId="66" fillId="39" borderId="10" xfId="0" applyFont="1" applyFill="1" applyBorder="1" applyAlignment="1">
      <alignment horizontal="right"/>
    </xf>
    <xf numFmtId="188" fontId="60" fillId="39" borderId="10" xfId="0" applyNumberFormat="1" applyFont="1" applyFill="1" applyBorder="1"/>
    <xf numFmtId="0" fontId="4" fillId="39" borderId="10" xfId="0" applyFont="1" applyFill="1" applyBorder="1"/>
    <xf numFmtId="0" fontId="4" fillId="39" borderId="11" xfId="0" applyFont="1" applyFill="1" applyBorder="1"/>
    <xf numFmtId="188" fontId="6" fillId="39" borderId="11" xfId="0" applyNumberFormat="1" applyFont="1" applyFill="1" applyBorder="1" applyAlignment="1">
      <alignment horizontal="center"/>
    </xf>
    <xf numFmtId="190" fontId="4" fillId="39" borderId="11" xfId="0" applyNumberFormat="1" applyFont="1" applyFill="1" applyBorder="1"/>
    <xf numFmtId="190" fontId="6" fillId="39" borderId="11" xfId="0" applyNumberFormat="1" applyFont="1" applyFill="1" applyBorder="1"/>
    <xf numFmtId="189" fontId="6" fillId="39" borderId="11" xfId="0" applyNumberFormat="1" applyFont="1" applyFill="1" applyBorder="1"/>
    <xf numFmtId="189" fontId="4" fillId="39" borderId="11" xfId="0" applyNumberFormat="1" applyFont="1" applyFill="1" applyBorder="1"/>
    <xf numFmtId="188" fontId="4" fillId="0" borderId="11" xfId="0" applyNumberFormat="1" applyFont="1" applyBorder="1"/>
    <xf numFmtId="188" fontId="9" fillId="39" borderId="10" xfId="0" applyNumberFormat="1" applyFont="1" applyFill="1" applyBorder="1"/>
    <xf numFmtId="188" fontId="68" fillId="21" borderId="10" xfId="0" applyNumberFormat="1" applyFont="1" applyFill="1" applyBorder="1"/>
    <xf numFmtId="188" fontId="9" fillId="2" borderId="24" xfId="0" applyNumberFormat="1" applyFont="1" applyFill="1" applyBorder="1"/>
    <xf numFmtId="188" fontId="9" fillId="2" borderId="25" xfId="0" applyNumberFormat="1" applyFont="1" applyFill="1" applyBorder="1"/>
    <xf numFmtId="0" fontId="9" fillId="2" borderId="25" xfId="0" applyFont="1" applyFill="1" applyBorder="1"/>
    <xf numFmtId="0" fontId="9" fillId="2" borderId="26" xfId="0" applyFont="1" applyFill="1" applyBorder="1"/>
    <xf numFmtId="188" fontId="9" fillId="0" borderId="26" xfId="0" applyNumberFormat="1" applyFont="1" applyBorder="1" applyAlignment="1">
      <alignment horizontal="center" wrapText="1"/>
    </xf>
    <xf numFmtId="190" fontId="9" fillId="2" borderId="26" xfId="0" applyNumberFormat="1" applyFont="1" applyFill="1" applyBorder="1"/>
    <xf numFmtId="189" fontId="9" fillId="2" borderId="26" xfId="0" applyNumberFormat="1" applyFont="1" applyFill="1" applyBorder="1"/>
    <xf numFmtId="0" fontId="6" fillId="10" borderId="9" xfId="0" applyFont="1" applyFill="1" applyBorder="1"/>
    <xf numFmtId="0" fontId="4" fillId="10" borderId="10" xfId="0" applyFont="1" applyFill="1" applyBorder="1"/>
    <xf numFmtId="188" fontId="4" fillId="10" borderId="10" xfId="0" applyNumberFormat="1" applyFont="1" applyFill="1" applyBorder="1"/>
    <xf numFmtId="0" fontId="4" fillId="10" borderId="11" xfId="0" applyFont="1" applyFill="1" applyBorder="1"/>
    <xf numFmtId="0" fontId="6" fillId="10" borderId="11" xfId="0" applyFont="1" applyFill="1" applyBorder="1"/>
    <xf numFmtId="190" fontId="4" fillId="10" borderId="11" xfId="0" applyNumberFormat="1" applyFont="1" applyFill="1" applyBorder="1"/>
    <xf numFmtId="189" fontId="4" fillId="10" borderId="11" xfId="0" applyNumberFormat="1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49" fillId="2" borderId="10" xfId="0" applyFont="1" applyFill="1" applyBorder="1"/>
    <xf numFmtId="0" fontId="3" fillId="0" borderId="10" xfId="0" applyFont="1" applyBorder="1"/>
    <xf numFmtId="0" fontId="59" fillId="2" borderId="13" xfId="0" applyFont="1" applyFill="1" applyBorder="1"/>
    <xf numFmtId="0" fontId="3" fillId="0" borderId="13" xfId="0" applyFont="1" applyBorder="1"/>
    <xf numFmtId="0" fontId="67" fillId="2" borderId="10" xfId="0" applyFont="1" applyFill="1" applyBorder="1"/>
    <xf numFmtId="0" fontId="54" fillId="2" borderId="10" xfId="0" applyFont="1" applyFill="1" applyBorder="1"/>
    <xf numFmtId="0" fontId="1" fillId="16" borderId="10" xfId="0" applyFont="1" applyFill="1" applyBorder="1"/>
    <xf numFmtId="0" fontId="3" fillId="0" borderId="11" xfId="0" applyFont="1" applyBorder="1"/>
    <xf numFmtId="0" fontId="47" fillId="2" borderId="13" xfId="0" applyFont="1" applyFill="1" applyBorder="1"/>
    <xf numFmtId="0" fontId="1" fillId="8" borderId="5" xfId="0" applyFont="1" applyFill="1" applyBorder="1"/>
    <xf numFmtId="0" fontId="3" fillId="0" borderId="1" xfId="0" applyFont="1" applyBorder="1"/>
    <xf numFmtId="0" fontId="3" fillId="0" borderId="4" xfId="0" applyFont="1" applyBorder="1"/>
    <xf numFmtId="0" fontId="1" fillId="13" borderId="10" xfId="0" applyFont="1" applyFill="1" applyBorder="1"/>
    <xf numFmtId="0" fontId="1" fillId="15" borderId="5" xfId="0" applyFont="1" applyFill="1" applyBorder="1"/>
    <xf numFmtId="0" fontId="1" fillId="0" borderId="0" xfId="0" applyFont="1" applyAlignment="1">
      <alignment horizontal="center"/>
    </xf>
    <xf numFmtId="0" fontId="0" fillId="0" borderId="0" xfId="0"/>
    <xf numFmtId="0" fontId="72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89" fontId="1" fillId="5" borderId="1" xfId="0" applyNumberFormat="1" applyFont="1" applyFill="1" applyBorder="1" applyAlignment="1">
      <alignment horizontal="center" wrapText="1"/>
    </xf>
    <xf numFmtId="189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workbookViewId="0">
      <pane ySplit="6" topLeftCell="A7" activePane="bottomLeft" state="frozen"/>
      <selection pane="bottomLeft" activeCell="A17" sqref="A17:G17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7.85546875" bestFit="1" customWidth="1"/>
    <col min="10" max="10" width="15.140625" customWidth="1"/>
    <col min="11" max="11" width="12.5703125" customWidth="1"/>
    <col min="12" max="14" width="20.28515625" bestFit="1" customWidth="1"/>
    <col min="15" max="15" width="20.140625" bestFit="1" customWidth="1"/>
    <col min="16" max="16" width="22" bestFit="1" customWidth="1"/>
  </cols>
  <sheetData>
    <row r="1" spans="1:26" ht="19.5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</row>
    <row r="2" spans="1:26" ht="19.5">
      <c r="A2" s="736" t="s">
        <v>1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</row>
    <row r="3" spans="1:26" ht="19.5">
      <c r="A3" s="738" t="s">
        <v>329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743" t="s">
        <v>2</v>
      </c>
      <c r="B5" s="737"/>
      <c r="C5" s="737"/>
      <c r="D5" s="737"/>
      <c r="E5" s="737"/>
      <c r="F5" s="737"/>
      <c r="G5" s="744"/>
      <c r="H5" s="739" t="s">
        <v>3</v>
      </c>
      <c r="I5" s="740" t="s">
        <v>4</v>
      </c>
      <c r="J5" s="732"/>
      <c r="K5" s="733"/>
      <c r="L5" s="741" t="s">
        <v>5</v>
      </c>
      <c r="M5" s="733"/>
      <c r="N5" s="742" t="s">
        <v>6</v>
      </c>
      <c r="O5" s="732"/>
      <c r="P5" s="733"/>
    </row>
    <row r="6" spans="1:26" ht="19.5">
      <c r="A6" s="745"/>
      <c r="B6" s="732"/>
      <c r="C6" s="732"/>
      <c r="D6" s="732"/>
      <c r="E6" s="732"/>
      <c r="F6" s="732"/>
      <c r="G6" s="733"/>
      <c r="H6" s="73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731" t="s">
        <v>15</v>
      </c>
      <c r="B7" s="732"/>
      <c r="C7" s="732"/>
      <c r="D7" s="732"/>
      <c r="E7" s="732"/>
      <c r="F7" s="732"/>
      <c r="G7" s="73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6781611</v>
      </c>
      <c r="M8" s="22">
        <f t="shared" ca="1" si="0"/>
        <v>2506355</v>
      </c>
      <c r="N8" s="22">
        <f t="shared" ca="1" si="0"/>
        <v>1849474.85</v>
      </c>
      <c r="O8" s="22"/>
      <c r="P8" s="22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1">L12+L15</f>
        <v>0</v>
      </c>
      <c r="M9" s="30">
        <f t="shared" si="1"/>
        <v>0</v>
      </c>
      <c r="N9" s="30">
        <f t="shared" si="1"/>
        <v>0</v>
      </c>
      <c r="O9" s="30"/>
      <c r="P9" s="30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2">L13+L16</f>
        <v>6781611</v>
      </c>
      <c r="M10" s="30">
        <f t="shared" ca="1" si="2"/>
        <v>2506355</v>
      </c>
      <c r="N10" s="30">
        <f t="shared" ca="1" si="2"/>
        <v>1849474.85</v>
      </c>
      <c r="O10" s="30"/>
      <c r="P10" s="30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3">L12+L13</f>
        <v>6200611</v>
      </c>
      <c r="M11" s="38">
        <f t="shared" ca="1" si="3"/>
        <v>1925355</v>
      </c>
      <c r="N11" s="38">
        <f t="shared" ca="1" si="3"/>
        <v>1268474.8500000001</v>
      </c>
      <c r="O11" s="38"/>
      <c r="P11" s="38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4">L22+L32</f>
        <v>0</v>
      </c>
      <c r="M12" s="45">
        <f t="shared" si="4"/>
        <v>0</v>
      </c>
      <c r="N12" s="45">
        <f t="shared" si="4"/>
        <v>0</v>
      </c>
      <c r="O12" s="45"/>
      <c r="P12" s="45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5">L23+L33</f>
        <v>6200611</v>
      </c>
      <c r="M13" s="45">
        <f t="shared" ca="1" si="5"/>
        <v>1925355</v>
      </c>
      <c r="N13" s="45">
        <f t="shared" ca="1" si="5"/>
        <v>1268474.8500000001</v>
      </c>
      <c r="O13" s="45"/>
      <c r="P13" s="45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581000</v>
      </c>
      <c r="M14" s="38">
        <f t="shared" ca="1" si="6"/>
        <v>581000</v>
      </c>
      <c r="N14" s="38">
        <f t="shared" ca="1" si="6"/>
        <v>581000</v>
      </c>
      <c r="O14" s="38"/>
      <c r="P14" s="38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7">L25+L35</f>
        <v>0</v>
      </c>
      <c r="M15" s="45">
        <f t="shared" si="7"/>
        <v>0</v>
      </c>
      <c r="N15" s="45">
        <f t="shared" si="7"/>
        <v>0</v>
      </c>
      <c r="O15" s="45"/>
      <c r="P15" s="45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8">L26+L36</f>
        <v>581000</v>
      </c>
      <c r="M16" s="52">
        <f t="shared" ca="1" si="8"/>
        <v>581000</v>
      </c>
      <c r="N16" s="52">
        <f t="shared" ca="1" si="8"/>
        <v>581000</v>
      </c>
      <c r="O16" s="52"/>
      <c r="P16" s="52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731" t="s">
        <v>22</v>
      </c>
      <c r="B17" s="732"/>
      <c r="C17" s="732"/>
      <c r="D17" s="732"/>
      <c r="E17" s="732"/>
      <c r="F17" s="732"/>
      <c r="G17" s="73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9">L19+L20</f>
        <v>4351011</v>
      </c>
      <c r="M18" s="22">
        <f t="shared" ca="1" si="9"/>
        <v>2506355</v>
      </c>
      <c r="N18" s="22">
        <f t="shared" ca="1" si="9"/>
        <v>1540716.4500000002</v>
      </c>
      <c r="O18" s="22"/>
      <c r="P18" s="22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0">L22+L25</f>
        <v>0</v>
      </c>
      <c r="M19" s="30">
        <f t="shared" si="10"/>
        <v>0</v>
      </c>
      <c r="N19" s="30">
        <f t="shared" si="10"/>
        <v>0</v>
      </c>
      <c r="O19" s="30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1">L23+L26</f>
        <v>4351011</v>
      </c>
      <c r="M20" s="30">
        <f t="shared" ca="1" si="11"/>
        <v>2506355</v>
      </c>
      <c r="N20" s="30">
        <f t="shared" ca="1" si="11"/>
        <v>1540716.4500000002</v>
      </c>
      <c r="O20" s="30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3770011</v>
      </c>
      <c r="M21" s="38">
        <f t="shared" ca="1" si="12"/>
        <v>1925355</v>
      </c>
      <c r="N21" s="38">
        <f t="shared" ca="1" si="12"/>
        <v>959716.45000000007</v>
      </c>
      <c r="O21" s="38"/>
      <c r="P21" s="38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/>
      <c r="P22" s="45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ref="L23:N23" ca="1" si="14">L46+L58+L71+L93+L124+L137+L154+L186+L170+L266+L282+L303+L320+L333+L350+L394+L407</f>
        <v>3770011</v>
      </c>
      <c r="M23" s="45">
        <f t="shared" ca="1" si="14"/>
        <v>1925355</v>
      </c>
      <c r="N23" s="45">
        <f t="shared" ca="1" si="14"/>
        <v>959716.45000000007</v>
      </c>
      <c r="O23" s="45"/>
      <c r="P23" s="45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5">L25+L26</f>
        <v>581000</v>
      </c>
      <c r="M24" s="38">
        <f t="shared" ca="1" si="15"/>
        <v>581000</v>
      </c>
      <c r="N24" s="38">
        <f t="shared" ca="1" si="15"/>
        <v>581000</v>
      </c>
      <c r="O24" s="38"/>
      <c r="P24" s="38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5" si="16">L48+L60+L73+L95+L126+L139+L156+L188+L172+L268+L284+L305+L322+L335+L352+L396+L409</f>
        <v>0</v>
      </c>
      <c r="M25" s="45">
        <f t="shared" si="16"/>
        <v>0</v>
      </c>
      <c r="N25" s="45">
        <f t="shared" si="16"/>
        <v>0</v>
      </c>
      <c r="O25" s="45"/>
      <c r="P25" s="45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ref="L26:N26" ca="1" si="17">L49+L61+L74+L96+L127+L140+L157+L189+L173+L269+L285+L306+L323+L336+L353+L397+L410</f>
        <v>581000</v>
      </c>
      <c r="M26" s="52">
        <f t="shared" ca="1" si="17"/>
        <v>581000</v>
      </c>
      <c r="N26" s="52">
        <f t="shared" ca="1" si="17"/>
        <v>581000</v>
      </c>
      <c r="O26" s="52"/>
      <c r="P26" s="52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731" t="s">
        <v>23</v>
      </c>
      <c r="B27" s="732"/>
      <c r="C27" s="732"/>
      <c r="D27" s="732"/>
      <c r="E27" s="732"/>
      <c r="F27" s="732"/>
      <c r="G27" s="73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8">L29+L30</f>
        <v>2430600</v>
      </c>
      <c r="M28" s="22">
        <f t="shared" si="18"/>
        <v>0</v>
      </c>
      <c r="N28" s="22">
        <f t="shared" si="18"/>
        <v>308758.40000000002</v>
      </c>
      <c r="O28" s="22"/>
      <c r="P28" s="22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19">L32+L35</f>
        <v>0</v>
      </c>
      <c r="M29" s="30">
        <f t="shared" si="19"/>
        <v>0</v>
      </c>
      <c r="N29" s="30">
        <f t="shared" si="19"/>
        <v>0</v>
      </c>
      <c r="O29" s="30"/>
      <c r="P29" s="30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0">L33+L36</f>
        <v>2430600</v>
      </c>
      <c r="M30" s="30">
        <f t="shared" si="20"/>
        <v>0</v>
      </c>
      <c r="N30" s="30">
        <f t="shared" si="20"/>
        <v>308758.40000000002</v>
      </c>
      <c r="O30" s="30"/>
      <c r="P30" s="30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1">L32+L33</f>
        <v>2430600</v>
      </c>
      <c r="M31" s="38">
        <f t="shared" si="21"/>
        <v>0</v>
      </c>
      <c r="N31" s="38">
        <f t="shared" si="21"/>
        <v>308758.40000000002</v>
      </c>
      <c r="O31" s="38"/>
      <c r="P31" s="38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2">L423+L448+L471+L506+L527+L548+L633+L659+L689+L741+L758+L774+L790+L809</f>
        <v>0</v>
      </c>
      <c r="M32" s="45">
        <f t="shared" si="22"/>
        <v>0</v>
      </c>
      <c r="N32" s="45">
        <f t="shared" si="22"/>
        <v>0</v>
      </c>
      <c r="O32" s="45"/>
      <c r="P32" s="45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3">L424+L449+L472+L507+L528+L549+L634+L660+L690+L742+L759+L775+L791+L810</f>
        <v>2430600</v>
      </c>
      <c r="M33" s="45">
        <f t="shared" si="23"/>
        <v>0</v>
      </c>
      <c r="N33" s="45">
        <f t="shared" si="23"/>
        <v>308758.40000000002</v>
      </c>
      <c r="O33" s="45"/>
      <c r="P33" s="45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4">L35+L36</f>
        <v>0</v>
      </c>
      <c r="M34" s="38">
        <f t="shared" si="24"/>
        <v>0</v>
      </c>
      <c r="N34" s="38">
        <f t="shared" si="24"/>
        <v>0</v>
      </c>
      <c r="O34" s="38"/>
      <c r="P34" s="38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25">L430+L455+L478+L513+L534+L556+L640+L666+L696+L748+L765+L781+L797+L816</f>
        <v>0</v>
      </c>
      <c r="M35" s="45">
        <f t="shared" si="25"/>
        <v>0</v>
      </c>
      <c r="N35" s="45">
        <f t="shared" si="25"/>
        <v>0</v>
      </c>
      <c r="O35" s="45"/>
      <c r="P35" s="45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26">L431+L456+L479+L514+L535+L557+L641+L667+L697+L749+L766+L782+L798+L817</f>
        <v>0</v>
      </c>
      <c r="M36" s="52">
        <f t="shared" si="26"/>
        <v>0</v>
      </c>
      <c r="N36" s="52">
        <f t="shared" si="26"/>
        <v>0</v>
      </c>
      <c r="O36" s="52"/>
      <c r="P36" s="52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7">L41+L53+L66+L88+L119+L132+L149+L165+L181+L261+L277+L298+L315+L328+L345+L389+L402</f>
        <v>4351011</v>
      </c>
      <c r="M37" s="59">
        <f t="shared" ca="1" si="27"/>
        <v>2506355</v>
      </c>
      <c r="N37" s="59">
        <f t="shared" ca="1" si="27"/>
        <v>1540716.45</v>
      </c>
      <c r="O37" s="59"/>
      <c r="P37" s="59"/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734" t="s">
        <v>27</v>
      </c>
      <c r="C40" s="723"/>
      <c r="D40" s="723"/>
      <c r="E40" s="723"/>
      <c r="F40" s="723"/>
      <c r="G40" s="72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8">L42+L43</f>
        <v>514296</v>
      </c>
      <c r="M41" s="85">
        <f t="shared" ca="1" si="28"/>
        <v>265655</v>
      </c>
      <c r="N41" s="85">
        <f t="shared" ca="1" si="28"/>
        <v>191405</v>
      </c>
      <c r="O41" s="85"/>
      <c r="P41" s="85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29">L45+L48</f>
        <v>0</v>
      </c>
      <c r="M42" s="92">
        <f t="shared" si="29"/>
        <v>0</v>
      </c>
      <c r="N42" s="92">
        <f t="shared" si="29"/>
        <v>0</v>
      </c>
      <c r="O42" s="92"/>
      <c r="P42" s="92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0">L46+L49</f>
        <v>514296</v>
      </c>
      <c r="M43" s="92">
        <f t="shared" ca="1" si="30"/>
        <v>265655</v>
      </c>
      <c r="N43" s="92">
        <f t="shared" ca="1" si="30"/>
        <v>191405</v>
      </c>
      <c r="O43" s="92"/>
      <c r="P43" s="92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1">L45+L46</f>
        <v>514296</v>
      </c>
      <c r="M44" s="38">
        <f t="shared" ca="1" si="31"/>
        <v>265655</v>
      </c>
      <c r="N44" s="38">
        <f t="shared" ca="1" si="31"/>
        <v>191405</v>
      </c>
      <c r="O44" s="38"/>
      <c r="P44" s="38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/>
      <c r="P45" s="45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IFERROR(__xludf.DUMMYFUNCTION("IMPORTRANGE(""https://docs.google.com/spreadsheets/d/1MeEWN-I1oV_STSDYn1IFDPWt_1FKiwhDph83XaGc0o0/edit?usp=sharing"",""งบพรบ!M39"")"),514296)</f>
        <v>514296</v>
      </c>
      <c r="M46" s="45">
        <f ca="1">IFERROR(__xludf.DUMMYFUNCTION("IMPORTRANGE(""https://docs.google.com/spreadsheets/d/1MeEWN-I1oV_STSDYn1IFDPWt_1FKiwhDph83XaGc0o0/edit?usp=sharing"",""งบพรบ!R39"")"),265655)</f>
        <v>265655</v>
      </c>
      <c r="N46" s="45">
        <f ca="1">IFERROR(__xludf.DUMMYFUNCTION("IMPORTRANGE(""https://docs.google.com/spreadsheets/d/1MeEWN-I1oV_STSDYn1IFDPWt_1FKiwhDph83XaGc0o0/edit?usp=sharing"",""งบพรบ!T39"")"),191405)</f>
        <v>191405</v>
      </c>
      <c r="O46" s="45"/>
      <c r="P46" s="45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2">L48+L49</f>
        <v>0</v>
      </c>
      <c r="M47" s="38">
        <f t="shared" ca="1" si="32"/>
        <v>0</v>
      </c>
      <c r="N47" s="38">
        <f t="shared" ca="1" si="32"/>
        <v>0</v>
      </c>
      <c r="O47" s="38"/>
      <c r="P47" s="38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/>
      <c r="P48" s="45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IFERROR(__xludf.DUMMYFUNCTION("IMPORTRANGE(""https://docs.google.com/spreadsheets/d/1MeEWN-I1oV_STSDYn1IFDPWt_1FKiwhDph83XaGc0o0/edit?usp=sharing"",""งบพรบ!P39"")"),0)</f>
        <v>0</v>
      </c>
      <c r="M49" s="52">
        <f ca="1">IFERROR(__xludf.DUMMYFUNCTION("IMPORTRANGE(""https://docs.google.com/spreadsheets/d/1MeEWN-I1oV_STSDYn1IFDPWt_1FKiwhDph83XaGc0o0/edit?usp=sharing"",""งบพรบ!S39"")"),0)</f>
        <v>0</v>
      </c>
      <c r="N49" s="52">
        <f ca="1">IFERROR(__xludf.DUMMYFUNCTION("IMPORTRANGE(""https://docs.google.com/spreadsheets/d/1MeEWN-I1oV_STSDYn1IFDPWt_1FKiwhDph83XaGc0o0/edit?usp=sharing"",""งบพรบ!U39"")"),0)</f>
        <v>0</v>
      </c>
      <c r="O49" s="52"/>
      <c r="P49" s="52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735" t="s">
        <v>28</v>
      </c>
      <c r="B50" s="732"/>
      <c r="C50" s="732"/>
      <c r="D50" s="732"/>
      <c r="E50" s="732"/>
      <c r="F50" s="732"/>
      <c r="G50" s="733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.5">
      <c r="A51" s="96"/>
      <c r="B51" s="728" t="s">
        <v>29</v>
      </c>
      <c r="C51" s="723"/>
      <c r="D51" s="723"/>
      <c r="E51" s="723"/>
      <c r="F51" s="723"/>
      <c r="G51" s="729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.5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.5">
      <c r="A53" s="107"/>
      <c r="B53" s="108"/>
      <c r="C53" s="109" t="s">
        <v>16</v>
      </c>
      <c r="D53" s="110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3">L54+L55</f>
        <v>679200</v>
      </c>
      <c r="M53" s="115">
        <f t="shared" ca="1" si="33"/>
        <v>339600</v>
      </c>
      <c r="N53" s="115">
        <f t="shared" ca="1" si="33"/>
        <v>193425.92000000001</v>
      </c>
      <c r="O53" s="115"/>
      <c r="P53" s="115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4" si="34">L57+L60</f>
        <v>0</v>
      </c>
      <c r="M54" s="122">
        <f t="shared" si="34"/>
        <v>0</v>
      </c>
      <c r="N54" s="122">
        <f t="shared" si="34"/>
        <v>0</v>
      </c>
      <c r="O54" s="122"/>
      <c r="P54" s="122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ref="L55:N55" ca="1" si="35">L58+L61</f>
        <v>679200</v>
      </c>
      <c r="M55" s="122">
        <f t="shared" ca="1" si="35"/>
        <v>339600</v>
      </c>
      <c r="N55" s="122">
        <f t="shared" ca="1" si="35"/>
        <v>193425.92000000001</v>
      </c>
      <c r="O55" s="122"/>
      <c r="P55" s="122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6">L57+L58</f>
        <v>679200</v>
      </c>
      <c r="M56" s="38">
        <f t="shared" ca="1" si="36"/>
        <v>339600</v>
      </c>
      <c r="N56" s="38">
        <f t="shared" ca="1" si="36"/>
        <v>193425.92000000001</v>
      </c>
      <c r="O56" s="38"/>
      <c r="P56" s="38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/>
      <c r="P57" s="45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IFERROR(__xludf.DUMMYFUNCTION("IMPORTRANGE(""https://docs.google.com/spreadsheets/d/1MeEWN-I1oV_STSDYn1IFDPWt_1FKiwhDph83XaGc0o0/edit?usp=sharing"",""งบพรบ!W39"")"),679200)</f>
        <v>679200</v>
      </c>
      <c r="M58" s="45">
        <f ca="1">IFERROR(__xludf.DUMMYFUNCTION("IMPORTRANGE(""https://docs.google.com/spreadsheets/d/1MeEWN-I1oV_STSDYn1IFDPWt_1FKiwhDph83XaGc0o0/edit?usp=sharing"",""งบพรบ!AB39"")"),339600)</f>
        <v>339600</v>
      </c>
      <c r="N58" s="45">
        <f ca="1">IFERROR(__xludf.DUMMYFUNCTION("IMPORTRANGE(""https://docs.google.com/spreadsheets/d/1MeEWN-I1oV_STSDYn1IFDPWt_1FKiwhDph83XaGc0o0/edit?usp=sharing"",""งบพรบ!AD39"")"),193425.92)</f>
        <v>193425.92000000001</v>
      </c>
      <c r="O58" s="45"/>
      <c r="P58" s="45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7">L60+L61</f>
        <v>0</v>
      </c>
      <c r="M59" s="38">
        <f t="shared" ca="1" si="37"/>
        <v>0</v>
      </c>
      <c r="N59" s="38">
        <f t="shared" ca="1" si="37"/>
        <v>0</v>
      </c>
      <c r="O59" s="38"/>
      <c r="P59" s="38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/>
      <c r="P60" s="45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IFERROR(__xludf.DUMMYFUNCTION("IMPORTRANGE(""https://docs.google.com/spreadsheets/d/1MeEWN-I1oV_STSDYn1IFDPWt_1FKiwhDph83XaGc0o0/edit?usp=sharing"",""งบพรบ!Z39"")"),0)</f>
        <v>0</v>
      </c>
      <c r="M61" s="52">
        <f ca="1">IFERROR(__xludf.DUMMYFUNCTION("IMPORTRANGE(""https://docs.google.com/spreadsheets/d/1MeEWN-I1oV_STSDYn1IFDPWt_1FKiwhDph83XaGc0o0/edit?usp=sharing"",""งบพรบ!AC39"")"),0)</f>
        <v>0</v>
      </c>
      <c r="N61" s="52">
        <f ca="1">IFERROR(__xludf.DUMMYFUNCTION("IMPORTRANGE(""https://docs.google.com/spreadsheets/d/1MeEWN-I1oV_STSDYn1IFDPWt_1FKiwhDph83XaGc0o0/edit?usp=sharing"",""งบพรบ!AE39"")"),0)</f>
        <v>0</v>
      </c>
      <c r="O61" s="52"/>
      <c r="P61" s="52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.5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.5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4" ca="1" si="38">I76</f>
        <v>3</v>
      </c>
      <c r="J64" s="143"/>
      <c r="K64" s="144"/>
      <c r="L64" s="145"/>
      <c r="M64" s="145"/>
      <c r="N64" s="145"/>
      <c r="O64" s="145"/>
      <c r="P64" s="145"/>
    </row>
    <row r="65" spans="1:26" ht="19.5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ref="I65:J65" ca="1" si="39">I77</f>
        <v>109</v>
      </c>
      <c r="J65" s="143"/>
      <c r="K65" s="144"/>
      <c r="L65" s="145"/>
      <c r="M65" s="145"/>
      <c r="N65" s="145"/>
      <c r="O65" s="145"/>
      <c r="P65" s="145"/>
    </row>
    <row r="66" spans="1:26" ht="19.5">
      <c r="A66" s="146"/>
      <c r="B66" s="147"/>
      <c r="C66" s="148" t="s">
        <v>16</v>
      </c>
      <c r="D66" s="149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40">L67+L68</f>
        <v>1621800</v>
      </c>
      <c r="M66" s="154">
        <f t="shared" ca="1" si="40"/>
        <v>790700</v>
      </c>
      <c r="N66" s="154">
        <f t="shared" ca="1" si="40"/>
        <v>318464.23</v>
      </c>
      <c r="O66" s="154"/>
      <c r="P66" s="154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7" si="41">L70+L73</f>
        <v>0</v>
      </c>
      <c r="M67" s="45">
        <f t="shared" si="41"/>
        <v>0</v>
      </c>
      <c r="N67" s="45">
        <f t="shared" si="41"/>
        <v>0</v>
      </c>
      <c r="O67" s="45"/>
      <c r="P67" s="45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ref="L68:N68" ca="1" si="42">L71+L74</f>
        <v>1621800</v>
      </c>
      <c r="M68" s="45">
        <f t="shared" ca="1" si="42"/>
        <v>790700</v>
      </c>
      <c r="N68" s="45">
        <f t="shared" ca="1" si="42"/>
        <v>318464.23</v>
      </c>
      <c r="O68" s="45"/>
      <c r="P68" s="45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1621800</v>
      </c>
      <c r="M69" s="38">
        <f t="shared" ca="1" si="43"/>
        <v>790700</v>
      </c>
      <c r="N69" s="38">
        <f t="shared" ca="1" si="43"/>
        <v>318464.23</v>
      </c>
      <c r="O69" s="38"/>
      <c r="P69" s="38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/>
      <c r="P70" s="45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IFERROR(__xludf.DUMMYFUNCTION("IMPORTRANGE(""https://docs.google.com/spreadsheets/d/1MeEWN-I1oV_STSDYn1IFDPWt_1FKiwhDph83XaGc0o0/edit?usp=sharing"",""งบพรบ!AG39"")"),1621800)</f>
        <v>1621800</v>
      </c>
      <c r="M71" s="45">
        <f ca="1">IFERROR(__xludf.DUMMYFUNCTION("IMPORTRANGE(""https://docs.google.com/spreadsheets/d/1MeEWN-I1oV_STSDYn1IFDPWt_1FKiwhDph83XaGc0o0/edit?usp=sharing"",""งบพรบ!AL39"")"),790700)</f>
        <v>790700</v>
      </c>
      <c r="N71" s="45">
        <f ca="1">IFERROR(__xludf.DUMMYFUNCTION("IMPORTRANGE(""https://docs.google.com/spreadsheets/d/1MeEWN-I1oV_STSDYn1IFDPWt_1FKiwhDph83XaGc0o0/edit?usp=sharing"",""งบพรบ!AN39"")"),318464.23)</f>
        <v>318464.23</v>
      </c>
      <c r="O71" s="45"/>
      <c r="P71" s="45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/>
      <c r="P72" s="38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/>
      <c r="P73" s="45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IFERROR(__xludf.DUMMYFUNCTION("IMPORTRANGE(""https://docs.google.com/spreadsheets/d/1MeEWN-I1oV_STSDYn1IFDPWt_1FKiwhDph83XaGc0o0/edit?usp=sharing"",""งบพรบ!AJ39"")"),0)</f>
        <v>0</v>
      </c>
      <c r="M74" s="45">
        <f ca="1">IFERROR(__xludf.DUMMYFUNCTION("IMPORTRANGE(""https://docs.google.com/spreadsheets/d/1MeEWN-I1oV_STSDYn1IFDPWt_1FKiwhDph83XaGc0o0/edit?usp=sharing"",""งบพรบ!AM39"")"),0)</f>
        <v>0</v>
      </c>
      <c r="N74" s="45">
        <f ca="1">IFERROR(__xludf.DUMMYFUNCTION("IMPORTRANGE(""https://docs.google.com/spreadsheets/d/1MeEWN-I1oV_STSDYn1IFDPWt_1FKiwhDph83XaGc0o0/edit?usp=sharing"",""งบพรบ!AO39"")"),0)</f>
        <v>0</v>
      </c>
      <c r="O74" s="45"/>
      <c r="P74" s="45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69"/>
      <c r="B75" s="170"/>
      <c r="C75" s="163" t="s">
        <v>16</v>
      </c>
      <c r="D75" s="171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.5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6" ca="1" si="45">I78+I80+I82</f>
        <v>3</v>
      </c>
      <c r="J76" s="37"/>
      <c r="K76" s="162"/>
      <c r="L76" s="162"/>
      <c r="M76" s="162"/>
      <c r="N76" s="162"/>
      <c r="O76" s="162"/>
      <c r="P76" s="162"/>
    </row>
    <row r="77" spans="1:26" ht="19.5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ref="I77:J77" ca="1" si="46">I79+I81+I83</f>
        <v>109</v>
      </c>
      <c r="J77" s="37"/>
      <c r="K77" s="162"/>
      <c r="L77" s="162"/>
      <c r="M77" s="162"/>
      <c r="N77" s="162"/>
      <c r="O77" s="162"/>
      <c r="P77" s="162"/>
    </row>
    <row r="78" spans="1:26" ht="18.75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IFERROR(__xludf.DUMMYFUNCTION("IMPORTRANGE(""https://docs.google.com/spreadsheets/d/1QqKyyYR6Q21VydFLVH3TRQUabQu_ym0Zz7PgGX0-kHA/edit?usp=sharing"",""แผน!H39"")"),1)</f>
        <v>1</v>
      </c>
      <c r="J78" s="181"/>
      <c r="K78" s="162"/>
      <c r="L78" s="162"/>
      <c r="M78" s="162"/>
      <c r="N78" s="162"/>
      <c r="O78" s="162"/>
      <c r="P78" s="162"/>
    </row>
    <row r="79" spans="1:26" ht="18.75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IFERROR(__xludf.DUMMYFUNCTION("IMPORTRANGE(""https://docs.google.com/spreadsheets/d/1QqKyyYR6Q21VydFLVH3TRQUabQu_ym0Zz7PgGX0-kHA/edit?usp=sharing"",""แผน!I39"")"),32)</f>
        <v>32</v>
      </c>
      <c r="J79" s="181"/>
      <c r="K79" s="162"/>
      <c r="L79" s="162"/>
      <c r="M79" s="162"/>
      <c r="N79" s="162"/>
      <c r="O79" s="162"/>
      <c r="P79" s="162"/>
    </row>
    <row r="80" spans="1:26" ht="18.75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IFERROR(__xludf.DUMMYFUNCTION("IMPORTRANGE(""https://docs.google.com/spreadsheets/d/1QqKyyYR6Q21VydFLVH3TRQUabQu_ym0Zz7PgGX0-kHA/edit?usp=sharing"",""แผน!F39"")"),1)</f>
        <v>1</v>
      </c>
      <c r="J80" s="181"/>
      <c r="K80" s="162"/>
      <c r="L80" s="162"/>
      <c r="M80" s="162"/>
      <c r="N80" s="162"/>
      <c r="O80" s="162"/>
      <c r="P80" s="162"/>
    </row>
    <row r="81" spans="1:26" ht="18.75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IFERROR(__xludf.DUMMYFUNCTION("IMPORTRANGE(""https://docs.google.com/spreadsheets/d/1QqKyyYR6Q21VydFLVH3TRQUabQu_ym0Zz7PgGX0-kHA/edit?usp=sharing"",""แผน!G39"")"),37)</f>
        <v>37</v>
      </c>
      <c r="J81" s="181"/>
      <c r="K81" s="162"/>
      <c r="L81" s="162"/>
      <c r="M81" s="162"/>
      <c r="N81" s="162"/>
      <c r="O81" s="162"/>
      <c r="P81" s="162"/>
    </row>
    <row r="82" spans="1:26" ht="18.75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IFERROR(__xludf.DUMMYFUNCTION("IMPORTRANGE(""https://docs.google.com/spreadsheets/d/1QqKyyYR6Q21VydFLVH3TRQUabQu_ym0Zz7PgGX0-kHA/edit?usp=sharing"",""แผน!D39"")"),1)</f>
        <v>1</v>
      </c>
      <c r="J82" s="181"/>
      <c r="K82" s="162"/>
      <c r="L82" s="162"/>
      <c r="M82" s="162"/>
      <c r="N82" s="162"/>
      <c r="O82" s="162"/>
      <c r="P82" s="162"/>
    </row>
    <row r="83" spans="1:26" ht="18.75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IFERROR(__xludf.DUMMYFUNCTION("IMPORTRANGE(""https://docs.google.com/spreadsheets/d/1QqKyyYR6Q21VydFLVH3TRQUabQu_ym0Zz7PgGX0-kHA/edit?usp=sharing"",""แผน!E39"")"),40)</f>
        <v>40</v>
      </c>
      <c r="J83" s="181"/>
      <c r="K83" s="162"/>
      <c r="L83" s="162"/>
      <c r="M83" s="162"/>
      <c r="N83" s="162"/>
      <c r="O83" s="162"/>
      <c r="P83" s="162"/>
    </row>
    <row r="84" spans="1:26" ht="18.75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IFERROR(__xludf.DUMMYFUNCTION("IMPORTRANGE(""https://docs.google.com/spreadsheets/d/1QqKyyYR6Q21VydFLVH3TRQUabQu_ym0Zz7PgGX0-kHA/edit?usp=sharing"",""แผน!J39"")"),3)</f>
        <v>3</v>
      </c>
      <c r="J84" s="181"/>
      <c r="K84" s="162"/>
      <c r="L84" s="162"/>
      <c r="M84" s="162"/>
      <c r="N84" s="162"/>
      <c r="O84" s="162"/>
      <c r="P84" s="162"/>
    </row>
    <row r="85" spans="1:26" ht="19.5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.5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6" ca="1" si="47">I98</f>
        <v>60</v>
      </c>
      <c r="J86" s="143"/>
      <c r="K86" s="144"/>
      <c r="L86" s="145"/>
      <c r="M86" s="145"/>
      <c r="N86" s="145"/>
      <c r="O86" s="145"/>
      <c r="P86" s="145"/>
    </row>
    <row r="87" spans="1:26" ht="19.5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ref="I87:J87" ca="1" si="48">I99</f>
        <v>20</v>
      </c>
      <c r="J87" s="143"/>
      <c r="K87" s="144"/>
      <c r="L87" s="145"/>
      <c r="M87" s="145"/>
      <c r="N87" s="145"/>
      <c r="O87" s="145"/>
      <c r="P87" s="145"/>
    </row>
    <row r="88" spans="1:26" ht="19.5">
      <c r="A88" s="146"/>
      <c r="B88" s="147"/>
      <c r="C88" s="148" t="s">
        <v>16</v>
      </c>
      <c r="D88" s="149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110880</v>
      </c>
      <c r="M88" s="154">
        <f t="shared" ca="1" si="49"/>
        <v>73430</v>
      </c>
      <c r="N88" s="154">
        <f t="shared" ca="1" si="49"/>
        <v>40406</v>
      </c>
      <c r="O88" s="154"/>
      <c r="P88" s="154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89" si="50">L92+L95</f>
        <v>0</v>
      </c>
      <c r="M89" s="45">
        <f t="shared" si="50"/>
        <v>0</v>
      </c>
      <c r="N89" s="45">
        <f t="shared" si="50"/>
        <v>0</v>
      </c>
      <c r="O89" s="45"/>
      <c r="P89" s="45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ref="L90:N90" ca="1" si="51">L93+L96</f>
        <v>110880</v>
      </c>
      <c r="M90" s="45">
        <f t="shared" ca="1" si="51"/>
        <v>73430</v>
      </c>
      <c r="N90" s="45">
        <f t="shared" ca="1" si="51"/>
        <v>40406</v>
      </c>
      <c r="O90" s="45"/>
      <c r="P90" s="45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2">L92+L93</f>
        <v>110880</v>
      </c>
      <c r="M91" s="38">
        <f t="shared" ca="1" si="52"/>
        <v>73430</v>
      </c>
      <c r="N91" s="38">
        <f t="shared" ca="1" si="52"/>
        <v>40406</v>
      </c>
      <c r="O91" s="38"/>
      <c r="P91" s="38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/>
      <c r="P92" s="45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IFERROR(__xludf.DUMMYFUNCTION("IMPORTRANGE(""https://docs.google.com/spreadsheets/d/1MeEWN-I1oV_STSDYn1IFDPWt_1FKiwhDph83XaGc0o0/edit?usp=sharing"",""งบพรบ!AQ39"")"),110880)</f>
        <v>110880</v>
      </c>
      <c r="M93" s="45">
        <f ca="1">IFERROR(__xludf.DUMMYFUNCTION("IMPORTRANGE(""https://docs.google.com/spreadsheets/d/1MeEWN-I1oV_STSDYn1IFDPWt_1FKiwhDph83XaGc0o0/edit?usp=sharing"",""งบพรบ!AV39"")"),73430)</f>
        <v>73430</v>
      </c>
      <c r="N93" s="45">
        <f ca="1">IFERROR(__xludf.DUMMYFUNCTION("IMPORTRANGE(""https://docs.google.com/spreadsheets/d/1MeEWN-I1oV_STSDYn1IFDPWt_1FKiwhDph83XaGc0o0/edit?usp=sharing"",""งบพรบ!AX39"")"),40406)</f>
        <v>40406</v>
      </c>
      <c r="O93" s="45"/>
      <c r="P93" s="45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3">L95+L96</f>
        <v>0</v>
      </c>
      <c r="M94" s="38">
        <f t="shared" ca="1" si="53"/>
        <v>0</v>
      </c>
      <c r="N94" s="38">
        <f t="shared" ca="1" si="53"/>
        <v>0</v>
      </c>
      <c r="O94" s="38"/>
      <c r="P94" s="38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/>
      <c r="P95" s="45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IFERROR(__xludf.DUMMYFUNCTION("IMPORTRANGE(""https://docs.google.com/spreadsheets/d/1MeEWN-I1oV_STSDYn1IFDPWt_1FKiwhDph83XaGc0o0/edit?usp=sharing"",""งบพรบ!AT39"")"),0)</f>
        <v>0</v>
      </c>
      <c r="M96" s="45">
        <f ca="1">IFERROR(__xludf.DUMMYFUNCTION("IMPORTRANGE(""https://docs.google.com/spreadsheets/d/1MeEWN-I1oV_STSDYn1IFDPWt_1FKiwhDph83XaGc0o0/edit?usp=sharing"",""งบพรบ!AW39"")"),0)</f>
        <v>0</v>
      </c>
      <c r="N96" s="45">
        <f ca="1">IFERROR(__xludf.DUMMYFUNCTION("IMPORTRANGE(""https://docs.google.com/spreadsheets/d/1MeEWN-I1oV_STSDYn1IFDPWt_1FKiwhDph83XaGc0o0/edit?usp=sharing"",""งบพรบ!AY39"")"),0)</f>
        <v>0</v>
      </c>
      <c r="O96" s="45"/>
      <c r="P96" s="45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69"/>
      <c r="B97" s="170"/>
      <c r="C97" s="163" t="s">
        <v>16</v>
      </c>
      <c r="D97" s="171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8.75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IFERROR(__xludf.DUMMYFUNCTION("IMPORTRANGE(""https://docs.google.com/spreadsheets/d/1QqKyyYR6Q21VydFLVH3TRQUabQu_ym0Zz7PgGX0-kHA/edit?usp=sharing"",""แผน!K39"")"),60)</f>
        <v>60</v>
      </c>
      <c r="J98" s="37"/>
      <c r="K98" s="38"/>
      <c r="L98" s="38"/>
      <c r="M98" s="38"/>
      <c r="N98" s="38"/>
      <c r="O98" s="162"/>
      <c r="P98" s="162"/>
    </row>
    <row r="99" spans="1:16" ht="18.75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IFERROR(__xludf.DUMMYFUNCTION("IMPORTRANGE(""https://docs.google.com/spreadsheets/d/1QqKyyYR6Q21VydFLVH3TRQUabQu_ym0Zz7PgGX0-kHA/edit?usp=sharing"",""แผน!L39"")"),20)</f>
        <v>20</v>
      </c>
      <c r="J99" s="37"/>
      <c r="K99" s="38"/>
      <c r="L99" s="38"/>
      <c r="M99" s="38"/>
      <c r="N99" s="38"/>
      <c r="O99" s="162"/>
      <c r="P99" s="162"/>
    </row>
    <row r="100" spans="1:16" ht="18.75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IFERROR(__xludf.DUMMYFUNCTION("IMPORTRANGE(""https://docs.google.com/spreadsheets/d/1QqKyyYR6Q21VydFLVH3TRQUabQu_ym0Zz7PgGX0-kHA/edit?usp=sharing"",""แผน!M39"")"),2)</f>
        <v>2</v>
      </c>
      <c r="J100" s="37"/>
      <c r="K100" s="38"/>
      <c r="L100" s="38"/>
      <c r="M100" s="38"/>
      <c r="N100" s="38"/>
      <c r="O100" s="162"/>
      <c r="P100" s="162"/>
    </row>
    <row r="101" spans="1:16" ht="19.5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8.75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IFERROR(__xludf.DUMMYFUNCTION("IMPORTRANGE(""https://docs.google.com/spreadsheets/d/1QqKyyYR6Q21VydFLVH3TRQUabQu_ym0Zz7PgGX0-kHA/edit?usp=sharing"",""แผน!N39"")"),60)</f>
        <v>60</v>
      </c>
      <c r="J102" s="181"/>
      <c r="K102" s="38"/>
      <c r="L102" s="38"/>
      <c r="M102" s="38"/>
      <c r="N102" s="38"/>
      <c r="O102" s="162"/>
      <c r="P102" s="162"/>
    </row>
    <row r="103" spans="1:16" ht="19.5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IFERROR(__xludf.DUMMYFUNCTION("IMPORTRANGE(""https://docs.google.com/spreadsheets/d/1QqKyyYR6Q21VydFLVH3TRQUabQu_ym0Zz7PgGX0-kHA/edit?usp=sharing"",""แผน!O39"")"),20)</f>
        <v>20</v>
      </c>
      <c r="J103" s="181"/>
      <c r="K103" s="38"/>
      <c r="L103" s="38"/>
      <c r="M103" s="38"/>
      <c r="N103" s="38"/>
      <c r="O103" s="162"/>
      <c r="P103" s="162"/>
    </row>
    <row r="104" spans="1:16" ht="18.75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IFERROR(__xludf.DUMMYFUNCTION("IMPORTRANGE(""https://docs.google.com/spreadsheets/d/1QqKyyYR6Q21VydFLVH3TRQUabQu_ym0Zz7PgGX0-kHA/edit?usp=sharing"",""แผน!O39"")"),20)</f>
        <v>20</v>
      </c>
      <c r="J104" s="181"/>
      <c r="K104" s="38"/>
      <c r="L104" s="38"/>
      <c r="M104" s="38"/>
      <c r="N104" s="38"/>
      <c r="O104" s="162"/>
      <c r="P104" s="162"/>
    </row>
    <row r="105" spans="1:16" ht="19.5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.5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IFERROR(__xludf.DUMMYFUNCTION("IMPORTRANGE(""https://docs.google.com/spreadsheets/d/1QqKyyYR6Q21VydFLVH3TRQUabQu_ym0Zz7PgGX0-kHA/edit?usp=sharing"",""แผน!P39"")"),1)</f>
        <v>1</v>
      </c>
      <c r="J106" s="181"/>
      <c r="K106" s="38"/>
      <c r="L106" s="38"/>
      <c r="M106" s="38"/>
      <c r="N106" s="38"/>
      <c r="O106" s="162"/>
      <c r="P106" s="162"/>
    </row>
    <row r="107" spans="1:16" ht="18.75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IFERROR(__xludf.DUMMYFUNCTION("IMPORTRANGE(""https://docs.google.com/spreadsheets/d/1QqKyyYR6Q21VydFLVH3TRQUabQu_ym0Zz7PgGX0-kHA/edit?usp=sharing"",""แผน!P39"")"),1)</f>
        <v>1</v>
      </c>
      <c r="J107" s="181"/>
      <c r="K107" s="38"/>
      <c r="L107" s="38"/>
      <c r="M107" s="38"/>
      <c r="N107" s="38"/>
      <c r="O107" s="162"/>
      <c r="P107" s="162"/>
    </row>
    <row r="108" spans="1:16" ht="19.5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.5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IFERROR(__xludf.DUMMYFUNCTION("IMPORTRANGE(""https://docs.google.com/spreadsheets/d/1QqKyyYR6Q21VydFLVH3TRQUabQu_ym0Zz7PgGX0-kHA/edit?usp=sharing"",""แผน!Q39"")"),1)</f>
        <v>1</v>
      </c>
      <c r="J109" s="181"/>
      <c r="K109" s="38"/>
      <c r="L109" s="38"/>
      <c r="M109" s="38"/>
      <c r="N109" s="38"/>
      <c r="O109" s="162"/>
      <c r="P109" s="162"/>
    </row>
    <row r="110" spans="1:16" ht="18.75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IFERROR(__xludf.DUMMYFUNCTION("IMPORTRANGE(""https://docs.google.com/spreadsheets/d/1QqKyyYR6Q21VydFLVH3TRQUabQu_ym0Zz7PgGX0-kHA/edit?usp=sharing"",""แผน!Q39"")"),1)</f>
        <v>1</v>
      </c>
      <c r="J110" s="181"/>
      <c r="K110" s="38"/>
      <c r="L110" s="38"/>
      <c r="M110" s="38"/>
      <c r="N110" s="38"/>
      <c r="O110" s="162"/>
      <c r="P110" s="162"/>
    </row>
    <row r="111" spans="1:16" ht="19.5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IFERROR(__xludf.DUMMYFUNCTION("IMPORTRANGE(""https://docs.google.com/spreadsheets/d/1QqKyyYR6Q21VydFLVH3TRQUabQu_ym0Zz7PgGX0-kHA/edit?usp=sharing"",""แผน!R39"")"),20)</f>
        <v>20</v>
      </c>
      <c r="J111" s="190"/>
      <c r="K111" s="191"/>
      <c r="L111" s="38"/>
      <c r="M111" s="38"/>
      <c r="N111" s="38"/>
      <c r="O111" s="162"/>
      <c r="P111" s="162"/>
    </row>
    <row r="112" spans="1:16" ht="19.5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4">I115+I116</f>
        <v>2</v>
      </c>
      <c r="J112" s="190"/>
      <c r="K112" s="191"/>
      <c r="L112" s="38"/>
      <c r="M112" s="38"/>
      <c r="N112" s="38"/>
      <c r="O112" s="162"/>
      <c r="P112" s="162"/>
    </row>
    <row r="113" spans="1:26" ht="19.5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IFERROR(__xludf.DUMMYFUNCTION("IMPORTRANGE(""https://docs.google.com/spreadsheets/d/1QqKyyYR6Q21VydFLVH3TRQUabQu_ym0Zz7PgGX0-kHA/edit?usp=sharing"",""แผน!R39"")"),20)</f>
        <v>20</v>
      </c>
      <c r="J113" s="181"/>
      <c r="K113" s="38"/>
      <c r="L113" s="38"/>
      <c r="M113" s="38"/>
      <c r="N113" s="38"/>
      <c r="O113" s="162"/>
      <c r="P113" s="162"/>
    </row>
    <row r="114" spans="1:26" ht="19.5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IFERROR(__xludf.DUMMYFUNCTION("IMPORTRANGE(""https://docs.google.com/spreadsheets/d/1QqKyyYR6Q21VydFLVH3TRQUabQu_ym0Zz7PgGX0-kHA/edit?usp=sharing"",""แผน!R39"")"),20)</f>
        <v>20</v>
      </c>
      <c r="J114" s="181"/>
      <c r="K114" s="38"/>
      <c r="L114" s="38"/>
      <c r="M114" s="38"/>
      <c r="N114" s="38"/>
      <c r="O114" s="162"/>
      <c r="P114" s="162"/>
    </row>
    <row r="115" spans="1:26" ht="18.75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IFERROR(__xludf.DUMMYFUNCTION("IMPORTRANGE(""https://docs.google.com/spreadsheets/d/1QqKyyYR6Q21VydFLVH3TRQUabQu_ym0Zz7PgGX0-kHA/edit?usp=sharing"",""แผน!S39"")"),1)</f>
        <v>1</v>
      </c>
      <c r="J115" s="181"/>
      <c r="K115" s="38"/>
      <c r="L115" s="38"/>
      <c r="M115" s="38"/>
      <c r="N115" s="38"/>
      <c r="O115" s="162"/>
      <c r="P115" s="162"/>
    </row>
    <row r="116" spans="1:26" ht="18.75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IFERROR(__xludf.DUMMYFUNCTION("IMPORTRANGE(""https://docs.google.com/spreadsheets/d/1QqKyyYR6Q21VydFLVH3TRQUabQu_ym0Zz7PgGX0-kHA/edit?usp=sharing"",""แผน!T39"")"),1)</f>
        <v>1</v>
      </c>
      <c r="J116" s="181"/>
      <c r="K116" s="38"/>
      <c r="L116" s="38"/>
      <c r="M116" s="38"/>
      <c r="N116" s="38"/>
      <c r="O116" s="162"/>
      <c r="P116" s="162"/>
    </row>
    <row r="117" spans="1:26" ht="19.5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.5">
      <c r="A118" s="137"/>
      <c r="B118" s="138" t="s">
        <v>65</v>
      </c>
      <c r="C118" s="200"/>
      <c r="D118" s="140"/>
      <c r="E118" s="139"/>
      <c r="F118" s="139"/>
      <c r="G118" s="141"/>
      <c r="H118" s="142" t="s">
        <v>66</v>
      </c>
      <c r="I118" s="201">
        <v>1</v>
      </c>
      <c r="J118" s="201"/>
      <c r="K118" s="145"/>
      <c r="L118" s="145"/>
      <c r="M118" s="145"/>
      <c r="N118" s="145"/>
      <c r="O118" s="145"/>
      <c r="P118" s="145"/>
    </row>
    <row r="119" spans="1:26" ht="19.5">
      <c r="A119" s="146"/>
      <c r="B119" s="147"/>
      <c r="C119" s="148" t="s">
        <v>16</v>
      </c>
      <c r="D119" s="149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55">L120+L121</f>
        <v>212000</v>
      </c>
      <c r="M119" s="154">
        <f t="shared" ca="1" si="55"/>
        <v>212000</v>
      </c>
      <c r="N119" s="154">
        <f t="shared" ca="1" si="55"/>
        <v>212000</v>
      </c>
      <c r="O119" s="154"/>
      <c r="P119" s="154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0" si="56">L123+L126</f>
        <v>0</v>
      </c>
      <c r="M120" s="45">
        <f t="shared" si="56"/>
        <v>0</v>
      </c>
      <c r="N120" s="45">
        <f t="shared" si="56"/>
        <v>0</v>
      </c>
      <c r="O120" s="45"/>
      <c r="P120" s="45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ref="L121:N121" ca="1" si="57">L124+L127</f>
        <v>212000</v>
      </c>
      <c r="M121" s="45">
        <f t="shared" ca="1" si="57"/>
        <v>212000</v>
      </c>
      <c r="N121" s="45">
        <f t="shared" ca="1" si="57"/>
        <v>212000</v>
      </c>
      <c r="O121" s="45"/>
      <c r="P121" s="45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58">L123+L124</f>
        <v>0</v>
      </c>
      <c r="M122" s="38">
        <f t="shared" ca="1" si="58"/>
        <v>0</v>
      </c>
      <c r="N122" s="38">
        <f t="shared" ca="1" si="58"/>
        <v>0</v>
      </c>
      <c r="O122" s="38"/>
      <c r="P122" s="38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/>
      <c r="P123" s="45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IFERROR(__xludf.DUMMYFUNCTION("IMPORTRANGE(""https://docs.google.com/spreadsheets/d/1MeEWN-I1oV_STSDYn1IFDPWt_1FKiwhDph83XaGc0o0/edit?usp=sharing"",""งบพรบ!BA39"")"),0)</f>
        <v>0</v>
      </c>
      <c r="M124" s="45">
        <f ca="1">IFERROR(__xludf.DUMMYFUNCTION("IMPORTRANGE(""https://docs.google.com/spreadsheets/d/1MeEWN-I1oV_STSDYn1IFDPWt_1FKiwhDph83XaGc0o0/edit?usp=sharing"",""งบพรบ!BF39"")"),0)</f>
        <v>0</v>
      </c>
      <c r="N124" s="45">
        <f ca="1">IFERROR(__xludf.DUMMYFUNCTION("IMPORTRANGE(""https://docs.google.com/spreadsheets/d/1MeEWN-I1oV_STSDYn1IFDPWt_1FKiwhDph83XaGc0o0/edit?usp=sharing"",""งบพรบ!BH39"")"),0)</f>
        <v>0</v>
      </c>
      <c r="O124" s="45"/>
      <c r="P124" s="45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59">L126+L127</f>
        <v>212000</v>
      </c>
      <c r="M125" s="38">
        <f t="shared" ca="1" si="59"/>
        <v>212000</v>
      </c>
      <c r="N125" s="38">
        <f t="shared" ca="1" si="59"/>
        <v>212000</v>
      </c>
      <c r="O125" s="38"/>
      <c r="P125" s="38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/>
      <c r="P126" s="45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IFERROR(__xludf.DUMMYFUNCTION("IMPORTRANGE(""https://docs.google.com/spreadsheets/d/1MeEWN-I1oV_STSDYn1IFDPWt_1FKiwhDph83XaGc0o0/edit?usp=sharing"",""งบพรบ!BD39"")"),212000)</f>
        <v>212000</v>
      </c>
      <c r="M127" s="45">
        <f ca="1">IFERROR(__xludf.DUMMYFUNCTION("IMPORTRANGE(""https://docs.google.com/spreadsheets/d/1MeEWN-I1oV_STSDYn1IFDPWt_1FKiwhDph83XaGc0o0/edit?usp=sharing"",""งบพรบ!BG39"")"),212000)</f>
        <v>212000</v>
      </c>
      <c r="N127" s="45">
        <f ca="1">IFERROR(__xludf.DUMMYFUNCTION("IMPORTRANGE(""https://docs.google.com/spreadsheets/d/1MeEWN-I1oV_STSDYn1IFDPWt_1FKiwhDph83XaGc0o0/edit?usp=sharing"",""งบพรบ!BI39"")"),212000)</f>
        <v>212000</v>
      </c>
      <c r="O127" s="45"/>
      <c r="P127" s="45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.5">
      <c r="A129" s="137"/>
      <c r="B129" s="138" t="s">
        <v>68</v>
      </c>
      <c r="C129" s="200"/>
      <c r="D129" s="140"/>
      <c r="E129" s="139"/>
      <c r="F129" s="139"/>
      <c r="G129" s="139"/>
      <c r="H129" s="202"/>
      <c r="I129" s="201"/>
      <c r="J129" s="201"/>
      <c r="K129" s="145"/>
      <c r="L129" s="145"/>
      <c r="M129" s="145"/>
      <c r="N129" s="145"/>
      <c r="O129" s="145"/>
      <c r="P129" s="145"/>
    </row>
    <row r="130" spans="1:26" ht="19.5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0">I146</f>
        <v>3</v>
      </c>
      <c r="J130" s="143"/>
      <c r="K130" s="144"/>
      <c r="L130" s="145"/>
      <c r="M130" s="145"/>
      <c r="N130" s="145"/>
      <c r="O130" s="145"/>
      <c r="P130" s="145"/>
    </row>
    <row r="131" spans="1:26" ht="19.5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1">I143</f>
        <v>30</v>
      </c>
      <c r="J131" s="143"/>
      <c r="K131" s="144"/>
      <c r="L131" s="145"/>
      <c r="M131" s="145"/>
      <c r="N131" s="145"/>
      <c r="O131" s="145"/>
      <c r="P131" s="145"/>
    </row>
    <row r="132" spans="1:26" ht="19.5">
      <c r="A132" s="146"/>
      <c r="B132" s="147"/>
      <c r="C132" s="148" t="s">
        <v>16</v>
      </c>
      <c r="D132" s="149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2">L133+L134</f>
        <v>454965</v>
      </c>
      <c r="M132" s="154">
        <f t="shared" ca="1" si="62"/>
        <v>400800</v>
      </c>
      <c r="N132" s="154">
        <f t="shared" ca="1" si="62"/>
        <v>367215</v>
      </c>
      <c r="O132" s="154"/>
      <c r="P132" s="154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3" si="63">L136+L139</f>
        <v>0</v>
      </c>
      <c r="M133" s="45">
        <f t="shared" si="63"/>
        <v>0</v>
      </c>
      <c r="N133" s="45">
        <f t="shared" si="63"/>
        <v>0</v>
      </c>
      <c r="O133" s="45"/>
      <c r="P133" s="45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ref="L134:N134" ca="1" si="64">L137+L140</f>
        <v>454965</v>
      </c>
      <c r="M134" s="45">
        <f t="shared" ca="1" si="64"/>
        <v>400800</v>
      </c>
      <c r="N134" s="45">
        <f t="shared" ca="1" si="64"/>
        <v>367215</v>
      </c>
      <c r="O134" s="45"/>
      <c r="P134" s="45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65">L136+L137</f>
        <v>145965</v>
      </c>
      <c r="M135" s="38">
        <f t="shared" ca="1" si="65"/>
        <v>91800</v>
      </c>
      <c r="N135" s="38">
        <f t="shared" ca="1" si="65"/>
        <v>58215</v>
      </c>
      <c r="O135" s="38"/>
      <c r="P135" s="38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/>
      <c r="P136" s="45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IFERROR(__xludf.DUMMYFUNCTION("IMPORTRANGE(""https://docs.google.com/spreadsheets/d/1MeEWN-I1oV_STSDYn1IFDPWt_1FKiwhDph83XaGc0o0/edit?usp=sharing"",""งบพรบ!BK39"")"),145965)</f>
        <v>145965</v>
      </c>
      <c r="M137" s="45">
        <f ca="1">IFERROR(__xludf.DUMMYFUNCTION("IMPORTRANGE(""https://docs.google.com/spreadsheets/d/1MeEWN-I1oV_STSDYn1IFDPWt_1FKiwhDph83XaGc0o0/edit?usp=sharing"",""งบพรบ!BP39"")"),91800)</f>
        <v>91800</v>
      </c>
      <c r="N137" s="45">
        <f ca="1">IFERROR(__xludf.DUMMYFUNCTION("IMPORTRANGE(""https://docs.google.com/spreadsheets/d/1MeEWN-I1oV_STSDYn1IFDPWt_1FKiwhDph83XaGc0o0/edit?usp=sharing"",""งบพรบ!BR39"")"),58215)</f>
        <v>58215</v>
      </c>
      <c r="O137" s="45"/>
      <c r="P137" s="45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66">L139+L140</f>
        <v>309000</v>
      </c>
      <c r="M138" s="38">
        <f t="shared" ca="1" si="66"/>
        <v>309000</v>
      </c>
      <c r="N138" s="38">
        <f t="shared" ca="1" si="66"/>
        <v>309000</v>
      </c>
      <c r="O138" s="38"/>
      <c r="P138" s="38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/>
      <c r="P139" s="45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IFERROR(__xludf.DUMMYFUNCTION("IMPORTRANGE(""https://docs.google.com/spreadsheets/d/1MeEWN-I1oV_STSDYn1IFDPWt_1FKiwhDph83XaGc0o0/edit?usp=sharing"",""งบพรบ!BN39"")"),309000)</f>
        <v>309000</v>
      </c>
      <c r="M140" s="45">
        <f ca="1">IFERROR(__xludf.DUMMYFUNCTION("IMPORTRANGE(""https://docs.google.com/spreadsheets/d/1MeEWN-I1oV_STSDYn1IFDPWt_1FKiwhDph83XaGc0o0/edit?usp=sharing"",""งบพรบ!BQ39"")"),309000)</f>
        <v>309000</v>
      </c>
      <c r="N140" s="45">
        <f ca="1">IFERROR(__xludf.DUMMYFUNCTION("IMPORTRANGE(""https://docs.google.com/spreadsheets/d/1MeEWN-I1oV_STSDYn1IFDPWt_1FKiwhDph83XaGc0o0/edit?usp=sharing"",""งบพรบ!BS39"")"),309000)</f>
        <v>309000</v>
      </c>
      <c r="O140" s="45"/>
      <c r="P140" s="45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69"/>
      <c r="B141" s="170"/>
      <c r="C141" s="148" t="s">
        <v>16</v>
      </c>
      <c r="D141" s="171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.5">
      <c r="A142" s="158"/>
      <c r="B142" s="33"/>
      <c r="C142" s="204"/>
      <c r="D142" s="159" t="s">
        <v>71</v>
      </c>
      <c r="E142" s="205"/>
      <c r="F142" s="33"/>
      <c r="G142" s="206"/>
      <c r="H142" s="167"/>
      <c r="I142" s="37"/>
      <c r="J142" s="181"/>
      <c r="K142" s="38"/>
      <c r="L142" s="38"/>
      <c r="M142" s="38"/>
      <c r="N142" s="38"/>
      <c r="O142" s="38"/>
      <c r="P142" s="38"/>
    </row>
    <row r="143" spans="1:26" ht="19.5">
      <c r="A143" s="158"/>
      <c r="B143" s="33"/>
      <c r="C143" s="204"/>
      <c r="D143" s="159" t="s">
        <v>72</v>
      </c>
      <c r="E143" s="205"/>
      <c r="F143" s="33"/>
      <c r="G143" s="206"/>
      <c r="H143" s="167" t="s">
        <v>35</v>
      </c>
      <c r="I143" s="37">
        <f ca="1">I145</f>
        <v>30</v>
      </c>
      <c r="J143" s="37"/>
      <c r="K143" s="38"/>
      <c r="L143" s="38"/>
      <c r="M143" s="38"/>
      <c r="N143" s="38"/>
      <c r="O143" s="38"/>
      <c r="P143" s="38"/>
    </row>
    <row r="144" spans="1:26" ht="19.5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IFERROR(__xludf.DUMMYFUNCTION("IMPORTRANGE(""https://docs.google.com/spreadsheets/d/1QqKyyYR6Q21VydFLVH3TRQUabQu_ym0Zz7PgGX0-kHA/edit?usp=sharing"",""แผน!U39"")"),15)</f>
        <v>15</v>
      </c>
      <c r="J144" s="181"/>
      <c r="K144" s="38"/>
      <c r="L144" s="38"/>
      <c r="M144" s="38"/>
      <c r="N144" s="38"/>
      <c r="O144" s="38"/>
      <c r="P144" s="38"/>
    </row>
    <row r="145" spans="1:26" ht="19.5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IFERROR(__xludf.DUMMYFUNCTION("IMPORTRANGE(""https://docs.google.com/spreadsheets/d/1QqKyyYR6Q21VydFLVH3TRQUabQu_ym0Zz7PgGX0-kHA/edit?usp=sharing"",""แผน!V39"")"),30)</f>
        <v>30</v>
      </c>
      <c r="J145" s="181"/>
      <c r="K145" s="38"/>
      <c r="L145" s="38"/>
      <c r="M145" s="38"/>
      <c r="N145" s="38"/>
      <c r="O145" s="38"/>
      <c r="P145" s="38"/>
    </row>
    <row r="146" spans="1:26" ht="19.5">
      <c r="A146" s="158"/>
      <c r="B146" s="33"/>
      <c r="C146" s="204"/>
      <c r="D146" s="159" t="s">
        <v>75</v>
      </c>
      <c r="E146" s="205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IFERROR(__xludf.DUMMYFUNCTION("IMPORTRANGE(""https://docs.google.com/spreadsheets/d/1QqKyyYR6Q21VydFLVH3TRQUabQu_ym0Zz7PgGX0-kHA/edit?usp=sharing"",""แผน!W39"")"),3)</f>
        <v>3</v>
      </c>
      <c r="J146" s="181"/>
      <c r="K146" s="38"/>
      <c r="L146" s="38"/>
      <c r="M146" s="38"/>
      <c r="N146" s="38"/>
      <c r="O146" s="38"/>
      <c r="P146" s="38"/>
    </row>
    <row r="147" spans="1:26" ht="19.5" hidden="1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.5" hidden="1">
      <c r="A148" s="207"/>
      <c r="B148" s="138" t="s">
        <v>77</v>
      </c>
      <c r="C148" s="138"/>
      <c r="D148" s="138"/>
      <c r="E148" s="208"/>
      <c r="F148" s="209"/>
      <c r="G148" s="210"/>
      <c r="H148" s="211" t="s">
        <v>35</v>
      </c>
      <c r="I148" s="143">
        <f t="shared" ref="I148:J148" ca="1" si="67">I159</f>
        <v>0</v>
      </c>
      <c r="J148" s="143"/>
      <c r="K148" s="144"/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.5" hidden="1">
      <c r="A149" s="146"/>
      <c r="B149" s="147"/>
      <c r="C149" s="148" t="s">
        <v>16</v>
      </c>
      <c r="D149" s="149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68">L150+L151</f>
        <v>0</v>
      </c>
      <c r="M149" s="154">
        <f t="shared" ca="1" si="68"/>
        <v>0</v>
      </c>
      <c r="N149" s="154">
        <f t="shared" ca="1" si="68"/>
        <v>0</v>
      </c>
      <c r="O149" s="154"/>
      <c r="P149" s="154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0" si="69">L153+L156</f>
        <v>0</v>
      </c>
      <c r="M150" s="45">
        <f t="shared" si="69"/>
        <v>0</v>
      </c>
      <c r="N150" s="45">
        <f t="shared" si="69"/>
        <v>0</v>
      </c>
      <c r="O150" s="45"/>
      <c r="P150" s="45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ref="L151:N151" ca="1" si="70">L154+L157</f>
        <v>0</v>
      </c>
      <c r="M151" s="45">
        <f t="shared" ca="1" si="70"/>
        <v>0</v>
      </c>
      <c r="N151" s="45">
        <f t="shared" ca="1" si="70"/>
        <v>0</v>
      </c>
      <c r="O151" s="45"/>
      <c r="P151" s="45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71">L153+L154</f>
        <v>0</v>
      </c>
      <c r="M152" s="38">
        <f t="shared" ca="1" si="71"/>
        <v>0</v>
      </c>
      <c r="N152" s="38">
        <f t="shared" ca="1" si="71"/>
        <v>0</v>
      </c>
      <c r="O152" s="38"/>
      <c r="P152" s="38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/>
      <c r="P153" s="45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IFERROR(__xludf.DUMMYFUNCTION("IMPORTRANGE(""https://docs.google.com/spreadsheets/d/1MeEWN-I1oV_STSDYn1IFDPWt_1FKiwhDph83XaGc0o0/edit?usp=sharing"",""งบพรบ!BU39"")"),0)</f>
        <v>0</v>
      </c>
      <c r="M154" s="45">
        <f ca="1">IFERROR(__xludf.DUMMYFUNCTION("IMPORTRANGE(""https://docs.google.com/spreadsheets/d/1MeEWN-I1oV_STSDYn1IFDPWt_1FKiwhDph83XaGc0o0/edit?usp=sharing"",""งบพรบ!BZ39"")"),0)</f>
        <v>0</v>
      </c>
      <c r="N154" s="45">
        <f ca="1">IFERROR(__xludf.DUMMYFUNCTION("IMPORTRANGE(""https://docs.google.com/spreadsheets/d/1MeEWN-I1oV_STSDYn1IFDPWt_1FKiwhDph83XaGc0o0/edit?usp=sharing"",""งบพรบ!CB39"")"),0)</f>
        <v>0</v>
      </c>
      <c r="O154" s="45"/>
      <c r="P154" s="45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72">L156+L157</f>
        <v>0</v>
      </c>
      <c r="M155" s="38">
        <f t="shared" ca="1" si="72"/>
        <v>0</v>
      </c>
      <c r="N155" s="38">
        <f t="shared" ca="1" si="72"/>
        <v>0</v>
      </c>
      <c r="O155" s="38"/>
      <c r="P155" s="38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/>
      <c r="P156" s="45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IFERROR(__xludf.DUMMYFUNCTION("IMPORTRANGE(""https://docs.google.com/spreadsheets/d/1MeEWN-I1oV_STSDYn1IFDPWt_1FKiwhDph83XaGc0o0/edit?usp=sharing"",""งบพรบ!BX39"")"),0)</f>
        <v>0</v>
      </c>
      <c r="M157" s="45">
        <f ca="1">IFERROR(__xludf.DUMMYFUNCTION("IMPORTRANGE(""https://docs.google.com/spreadsheets/d/1MeEWN-I1oV_STSDYn1IFDPWt_1FKiwhDph83XaGc0o0/edit?usp=sharing"",""งบพรบ!CA39"")"),0)</f>
        <v>0</v>
      </c>
      <c r="N157" s="45">
        <f ca="1">IFERROR(__xludf.DUMMYFUNCTION("IMPORTRANGE(""https://docs.google.com/spreadsheets/d/1MeEWN-I1oV_STSDYn1IFDPWt_1FKiwhDph83XaGc0o0/edit?usp=sharing"",""งบพรบ!CC39"")"),0)</f>
        <v>0</v>
      </c>
      <c r="O157" s="45"/>
      <c r="P157" s="45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69"/>
      <c r="B158" s="170"/>
      <c r="C158" s="163" t="s">
        <v>16</v>
      </c>
      <c r="D158" s="171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.5" hidden="1">
      <c r="A159" s="158"/>
      <c r="B159" s="33"/>
      <c r="C159" s="204"/>
      <c r="D159" s="159" t="s">
        <v>78</v>
      </c>
      <c r="E159" s="205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IFERROR(__xludf.DUMMYFUNCTION("IMPORTRANGE(""https://docs.google.com/spreadsheets/d/1QqKyyYR6Q21VydFLVH3TRQUabQu_ym0Zz7PgGX0-kHA/edit?usp=sharing"",""แผน!X39"")"),0)</f>
        <v>0</v>
      </c>
      <c r="J159" s="181"/>
      <c r="K159" s="38"/>
      <c r="L159" s="38"/>
      <c r="M159" s="38"/>
      <c r="N159" s="38"/>
      <c r="O159" s="38"/>
      <c r="P159" s="38"/>
    </row>
    <row r="160" spans="1:26" ht="19.5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.5" hidden="1">
      <c r="A161" s="215"/>
      <c r="B161" s="216"/>
      <c r="C161" s="217"/>
      <c r="D161" s="218" t="s">
        <v>80</v>
      </c>
      <c r="E161" s="219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.5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.5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.5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73">I174+I177</f>
        <v>12</v>
      </c>
      <c r="J164" s="242"/>
      <c r="K164" s="243"/>
      <c r="L164" s="244"/>
      <c r="M164" s="244"/>
      <c r="N164" s="244"/>
      <c r="O164" s="244"/>
      <c r="P164" s="244"/>
    </row>
    <row r="165" spans="1:26" ht="19.5">
      <c r="A165" s="146"/>
      <c r="B165" s="147"/>
      <c r="C165" s="148" t="s">
        <v>16</v>
      </c>
      <c r="D165" s="149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74">L166+L167</f>
        <v>23060</v>
      </c>
      <c r="M165" s="154">
        <f t="shared" ca="1" si="74"/>
        <v>23060</v>
      </c>
      <c r="N165" s="154">
        <f t="shared" ca="1" si="74"/>
        <v>0</v>
      </c>
      <c r="O165" s="154"/>
      <c r="P165" s="154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6" si="75">L169+L172</f>
        <v>0</v>
      </c>
      <c r="M166" s="45">
        <f t="shared" si="75"/>
        <v>0</v>
      </c>
      <c r="N166" s="45">
        <f t="shared" si="75"/>
        <v>0</v>
      </c>
      <c r="O166" s="45"/>
      <c r="P166" s="45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ref="L167:N167" ca="1" si="76">L170+L173</f>
        <v>23060</v>
      </c>
      <c r="M167" s="45">
        <f t="shared" ca="1" si="76"/>
        <v>23060</v>
      </c>
      <c r="N167" s="45">
        <f t="shared" ca="1" si="76"/>
        <v>0</v>
      </c>
      <c r="O167" s="45"/>
      <c r="P167" s="45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77">L169+L170</f>
        <v>23060</v>
      </c>
      <c r="M168" s="38">
        <f t="shared" ca="1" si="77"/>
        <v>23060</v>
      </c>
      <c r="N168" s="38">
        <f t="shared" ca="1" si="77"/>
        <v>0</v>
      </c>
      <c r="O168" s="38"/>
      <c r="P168" s="38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/>
      <c r="P169" s="45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IFERROR(__xludf.DUMMYFUNCTION("IMPORTRANGE(""https://docs.google.com/spreadsheets/d/1MeEWN-I1oV_STSDYn1IFDPWt_1FKiwhDph83XaGc0o0/edit?usp=sharing"",""งบพรบ!CE39"")"),23060)</f>
        <v>23060</v>
      </c>
      <c r="M170" s="45">
        <f ca="1">IFERROR(__xludf.DUMMYFUNCTION("IMPORTRANGE(""https://docs.google.com/spreadsheets/d/1MeEWN-I1oV_STSDYn1IFDPWt_1FKiwhDph83XaGc0o0/edit?usp=sharing"",""งบพรบ!CJ39"")"),23060)</f>
        <v>23060</v>
      </c>
      <c r="N170" s="45">
        <f ca="1">IFERROR(__xludf.DUMMYFUNCTION("IMPORTRANGE(""https://docs.google.com/spreadsheets/d/1MeEWN-I1oV_STSDYn1IFDPWt_1FKiwhDph83XaGc0o0/edit?usp=sharing"",""งบพรบ!CL39"")"),0)</f>
        <v>0</v>
      </c>
      <c r="O170" s="45"/>
      <c r="P170" s="45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78">L172+L173</f>
        <v>0</v>
      </c>
      <c r="M171" s="38">
        <f t="shared" ca="1" si="78"/>
        <v>0</v>
      </c>
      <c r="N171" s="38">
        <f t="shared" ca="1" si="78"/>
        <v>0</v>
      </c>
      <c r="O171" s="38"/>
      <c r="P171" s="38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/>
      <c r="P172" s="45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IFERROR(__xludf.DUMMYFUNCTION("IMPORTRANGE(""https://docs.google.com/spreadsheets/d/1MeEWN-I1oV_STSDYn1IFDPWt_1FKiwhDph83XaGc0o0/edit?usp=sharing"",""งบพรบ!CH39"")"),0)</f>
        <v>0</v>
      </c>
      <c r="M173" s="45">
        <f ca="1">IFERROR(__xludf.DUMMYFUNCTION("IMPORTRANGE(""https://docs.google.com/spreadsheets/d/1MeEWN-I1oV_STSDYn1IFDPWt_1FKiwhDph83XaGc0o0/edit?usp=sharing"",""งบพรบ!CK39"")"),0)</f>
        <v>0</v>
      </c>
      <c r="N173" s="45">
        <f ca="1">IFERROR(__xludf.DUMMYFUNCTION("IMPORTRANGE(""https://docs.google.com/spreadsheets/d/1MeEWN-I1oV_STSDYn1IFDPWt_1FKiwhDph83XaGc0o0/edit?usp=sharing"",""งบพรบ!CM39"")"),0)</f>
        <v>0</v>
      </c>
      <c r="O173" s="45"/>
      <c r="P173" s="45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79">I176</f>
        <v>12</v>
      </c>
      <c r="J174" s="250"/>
      <c r="K174" s="251"/>
      <c r="L174" s="251"/>
      <c r="M174" s="251"/>
      <c r="N174" s="251"/>
      <c r="O174" s="251"/>
      <c r="P174" s="251"/>
    </row>
    <row r="175" spans="1:26" ht="19.5">
      <c r="A175" s="169"/>
      <c r="B175" s="170"/>
      <c r="C175" s="163" t="s">
        <v>16</v>
      </c>
      <c r="D175" s="171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8.75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IFERROR(__xludf.DUMMYFUNCTION("IMPORTRANGE(""https://docs.google.com/spreadsheets/d/1QqKyyYR6Q21VydFLVH3TRQUabQu_ym0Zz7PgGX0-kHA/edit?usp=sharing"",""แผน!Y39"")"),12)</f>
        <v>12</v>
      </c>
      <c r="J176" s="181"/>
      <c r="K176" s="162"/>
      <c r="L176" s="162"/>
      <c r="M176" s="162"/>
      <c r="N176" s="162"/>
      <c r="O176" s="162"/>
      <c r="P176" s="162"/>
    </row>
    <row r="177" spans="1:26" ht="19.5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/>
      <c r="K177" s="251"/>
      <c r="L177" s="251"/>
      <c r="M177" s="251"/>
      <c r="N177" s="251"/>
      <c r="O177" s="251"/>
      <c r="P177" s="251"/>
    </row>
    <row r="178" spans="1:26" ht="19.5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8.75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.5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80">I225+I226</f>
        <v>0</v>
      </c>
      <c r="J180" s="242"/>
      <c r="K180" s="243"/>
      <c r="L180" s="244"/>
      <c r="M180" s="244"/>
      <c r="N180" s="244"/>
      <c r="O180" s="244"/>
      <c r="P180" s="244"/>
    </row>
    <row r="181" spans="1:26" ht="19.5">
      <c r="A181" s="146"/>
      <c r="B181" s="147"/>
      <c r="C181" s="148" t="s">
        <v>16</v>
      </c>
      <c r="D181" s="149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81">L182+L183</f>
        <v>55500</v>
      </c>
      <c r="M181" s="154">
        <f t="shared" ca="1" si="81"/>
        <v>21000</v>
      </c>
      <c r="N181" s="154">
        <f t="shared" ca="1" si="81"/>
        <v>1915</v>
      </c>
      <c r="O181" s="154"/>
      <c r="P181" s="154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2" si="82">L185+L188</f>
        <v>0</v>
      </c>
      <c r="M182" s="45">
        <f t="shared" si="82"/>
        <v>0</v>
      </c>
      <c r="N182" s="45">
        <f t="shared" si="82"/>
        <v>0</v>
      </c>
      <c r="O182" s="45"/>
      <c r="P182" s="45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ref="L183:N183" ca="1" si="83">L186+L189</f>
        <v>55500</v>
      </c>
      <c r="M183" s="45">
        <f t="shared" ca="1" si="83"/>
        <v>21000</v>
      </c>
      <c r="N183" s="45">
        <f t="shared" ca="1" si="83"/>
        <v>1915</v>
      </c>
      <c r="O183" s="45"/>
      <c r="P183" s="45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84">L185+L186</f>
        <v>55500</v>
      </c>
      <c r="M184" s="38">
        <f t="shared" ca="1" si="84"/>
        <v>21000</v>
      </c>
      <c r="N184" s="38">
        <f t="shared" ca="1" si="84"/>
        <v>1915</v>
      </c>
      <c r="O184" s="38"/>
      <c r="P184" s="38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/>
      <c r="P185" s="45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IFERROR(__xludf.DUMMYFUNCTION("IMPORTRANGE(""https://docs.google.com/spreadsheets/d/1MeEWN-I1oV_STSDYn1IFDPWt_1FKiwhDph83XaGc0o0/edit?usp=sharing"",""งบพรบ!CO39"")"),55500)</f>
        <v>55500</v>
      </c>
      <c r="M186" s="45">
        <f ca="1">IFERROR(__xludf.DUMMYFUNCTION("IMPORTRANGE(""https://docs.google.com/spreadsheets/d/1MeEWN-I1oV_STSDYn1IFDPWt_1FKiwhDph83XaGc0o0/edit?usp=sharing"",""งบพรบ!CT39"")"),21000)</f>
        <v>21000</v>
      </c>
      <c r="N186" s="45">
        <f ca="1">IFERROR(__xludf.DUMMYFUNCTION("IMPORTRANGE(""https://docs.google.com/spreadsheets/d/1MeEWN-I1oV_STSDYn1IFDPWt_1FKiwhDph83XaGc0o0/edit?usp=sharing"",""งบพรบ!CV39"")"),1915)</f>
        <v>1915</v>
      </c>
      <c r="O186" s="45"/>
      <c r="P186" s="45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85">L188+L189</f>
        <v>0</v>
      </c>
      <c r="M187" s="38">
        <f t="shared" ca="1" si="85"/>
        <v>0</v>
      </c>
      <c r="N187" s="38">
        <f t="shared" ca="1" si="85"/>
        <v>0</v>
      </c>
      <c r="O187" s="38"/>
      <c r="P187" s="38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/>
      <c r="P188" s="45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IFERROR(__xludf.DUMMYFUNCTION("IMPORTRANGE(""https://docs.google.com/spreadsheets/d/1MeEWN-I1oV_STSDYn1IFDPWt_1FKiwhDph83XaGc0o0/edit?usp=sharing"",""งบพรบ!CR39"")"),0)</f>
        <v>0</v>
      </c>
      <c r="M189" s="45">
        <f ca="1">IFERROR(__xludf.DUMMYFUNCTION("IMPORTRANGE(""https://docs.google.com/spreadsheets/d/1MeEWN-I1oV_STSDYn1IFDPWt_1FKiwhDph83XaGc0o0/edit?usp=sharing"",""งบพรบ!CU39"")"),0)</f>
        <v>0</v>
      </c>
      <c r="N189" s="45">
        <f ca="1">IFERROR(__xludf.DUMMYFUNCTION("IMPORTRANGE(""https://docs.google.com/spreadsheets/d/1MeEWN-I1oV_STSDYn1IFDPWt_1FKiwhDph83XaGc0o0/edit?usp=sharing"",""งบพรบ!CW39"")"),0)</f>
        <v>0</v>
      </c>
      <c r="O189" s="45"/>
      <c r="P189" s="45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86">I193</f>
        <v>4</v>
      </c>
      <c r="J190" s="260"/>
      <c r="K190" s="261"/>
      <c r="L190" s="251"/>
      <c r="M190" s="251"/>
      <c r="N190" s="251"/>
      <c r="O190" s="251"/>
      <c r="P190" s="251"/>
    </row>
    <row r="191" spans="1:26" ht="19.5">
      <c r="A191" s="146"/>
      <c r="B191" s="147"/>
      <c r="C191" s="148" t="s">
        <v>16</v>
      </c>
      <c r="D191" s="26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IFERROR(__xludf.DUMMYFUNCTION("IMPORTRANGE(""https://docs.google.com/spreadsheets/d/1QqKyyYR6Q21VydFLVH3TRQUabQu_ym0Zz7PgGX0-kHA/edit?usp=sharing"",""แผน!Z39"")"),6000)</f>
        <v>6000</v>
      </c>
      <c r="M191" s="154"/>
      <c r="N191" s="264">
        <v>1915</v>
      </c>
      <c r="O191" s="154"/>
      <c r="P191" s="154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69"/>
      <c r="B192" s="170"/>
      <c r="C192" s="204" t="s">
        <v>16</v>
      </c>
      <c r="D192" s="171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IFERROR(__xludf.DUMMYFUNCTION("IMPORTRANGE(""https://docs.google.com/spreadsheets/d/1QqKyyYR6Q21VydFLVH3TRQUabQu_ym0Zz7PgGX0-kHA/edit?usp=sharing"",""แผน!AC39"")"),4)</f>
        <v>4</v>
      </c>
      <c r="J193" s="181"/>
      <c r="K193" s="38"/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/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/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/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87">I204</f>
        <v>2</v>
      </c>
      <c r="J197" s="260"/>
      <c r="K197" s="261"/>
      <c r="L197" s="251"/>
      <c r="M197" s="251"/>
      <c r="N197" s="251"/>
      <c r="O197" s="251"/>
      <c r="P197" s="251"/>
    </row>
    <row r="198" spans="1:26" ht="19.5">
      <c r="A198" s="146"/>
      <c r="B198" s="147"/>
      <c r="C198" s="148" t="s">
        <v>16</v>
      </c>
      <c r="D198" s="26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31000</v>
      </c>
      <c r="M198" s="154"/>
      <c r="N198" s="154">
        <f>N199+N200+N201+N202</f>
        <v>17200</v>
      </c>
      <c r="O198" s="154"/>
      <c r="P198" s="154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IFERROR(__xludf.DUMMYFUNCTION("IMPORTRANGE(""https://docs.google.com/spreadsheets/d/1QqKyyYR6Q21VydFLVH3TRQUabQu_ym0Zz7PgGX0-kHA/edit?usp=sharing"",""แผน!AE39"")"),2000)</f>
        <v>2000</v>
      </c>
      <c r="M199" s="38"/>
      <c r="N199" s="270">
        <v>1200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IFERROR(__xludf.DUMMYFUNCTION("IMPORTRANGE(""https://docs.google.com/spreadsheets/d/1QqKyyYR6Q21VydFLVH3TRQUabQu_ym0Zz7PgGX0-kHA/edit?usp=sharing"",""แผน!AF39"")"),16000)</f>
        <v>16000</v>
      </c>
      <c r="M200" s="38"/>
      <c r="N200" s="270">
        <v>16000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.5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IFERROR(__xludf.DUMMYFUNCTION("IMPORTRANGE(""https://docs.google.com/spreadsheets/d/1QqKyyYR6Q21VydFLVH3TRQUabQu_ym0Zz7PgGX0-kHA/edit?usp=sharing"",""แผน!AG39"")"),8000)</f>
        <v>8000</v>
      </c>
      <c r="M201" s="38"/>
      <c r="N201" s="270">
        <v>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.5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IFERROR(__xludf.DUMMYFUNCTION("IMPORTRANGE(""https://docs.google.com/spreadsheets/d/1QqKyyYR6Q21VydFLVH3TRQUabQu_ym0Zz7PgGX0-kHA/edit?usp=sharing"",""แผน!AH39"")"),5000)</f>
        <v>5000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.5">
      <c r="A203" s="169"/>
      <c r="B203" s="170"/>
      <c r="C203" s="204" t="s">
        <v>16</v>
      </c>
      <c r="D203" s="171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IFERROR(__xludf.DUMMYFUNCTION("IMPORTRANGE(""https://docs.google.com/spreadsheets/d/1QqKyyYR6Q21VydFLVH3TRQUabQu_ym0Zz7PgGX0-kHA/edit?usp=sharing"",""แผน!AI39"")"),2)</f>
        <v>2</v>
      </c>
      <c r="J204" s="181"/>
      <c r="K204" s="162"/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2</v>
      </c>
      <c r="J206" s="181"/>
      <c r="K206" s="162"/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1</v>
      </c>
      <c r="J207" s="181"/>
      <c r="K207" s="162"/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88">I215</f>
        <v>0</v>
      </c>
      <c r="J208" s="260"/>
      <c r="K208" s="261"/>
      <c r="L208" s="251"/>
      <c r="M208" s="251"/>
      <c r="N208" s="251"/>
      <c r="O208" s="251"/>
      <c r="P208" s="251"/>
    </row>
    <row r="209" spans="1:26" ht="19.5" hidden="1">
      <c r="A209" s="146"/>
      <c r="B209" s="147"/>
      <c r="C209" s="148" t="s">
        <v>16</v>
      </c>
      <c r="D209" s="26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/>
      <c r="P209" s="154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IFERROR(__xludf.DUMMYFUNCTION("IMPORTRANGE(""https://docs.google.com/spreadsheets/d/1QqKyyYR6Q21VydFLVH3TRQUabQu_ym0Zz7PgGX0-kHA/edit?usp=sharing"",""แผน!AK39"")"),0)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IFERROR(__xludf.DUMMYFUNCTION("IMPORTRANGE(""https://docs.google.com/spreadsheets/d/1QqKyyYR6Q21VydFLVH3TRQUabQu_ym0Zz7PgGX0-kHA/edit?usp=sharing"",""แผน!AL39"")"),0)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.5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IFERROR(__xludf.DUMMYFUNCTION("IMPORTRANGE(""https://docs.google.com/spreadsheets/d/1QqKyyYR6Q21VydFLVH3TRQUabQu_ym0Zz7PgGX0-kHA/edit?usp=sharing"",""แผน!AM39"")"),0)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.5" hidden="1">
      <c r="A213" s="169"/>
      <c r="B213" s="170"/>
      <c r="C213" s="278" t="s">
        <v>16</v>
      </c>
      <c r="D213" s="171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IFERROR(__xludf.DUMMYFUNCTION("IMPORTRANGE(""https://docs.google.com/spreadsheets/d/1QqKyyYR6Q21VydFLVH3TRQUabQu_ym0Zz7PgGX0-kHA/edit?usp=sharing"",""แผน!AN39"")"),0)</f>
        <v>0</v>
      </c>
      <c r="J214" s="181"/>
      <c r="K214" s="38"/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IFERROR(__xludf.DUMMYFUNCTION("IMPORTRANGE(""https://docs.google.com/spreadsheets/d/1QqKyyYR6Q21VydFLVH3TRQUabQu_ym0Zz7PgGX0-kHA/edit?usp=sharing"",""แผน!AN39"")"),0)</f>
        <v>0</v>
      </c>
      <c r="J215" s="181"/>
      <c r="K215" s="38"/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89">I224</f>
        <v>50000</v>
      </c>
      <c r="J216" s="260"/>
      <c r="K216" s="261"/>
      <c r="L216" s="251"/>
      <c r="M216" s="251"/>
      <c r="N216" s="251"/>
      <c r="O216" s="251"/>
      <c r="P216" s="251"/>
    </row>
    <row r="217" spans="1:26" ht="19.5">
      <c r="A217" s="146"/>
      <c r="B217" s="147"/>
      <c r="C217" s="148" t="s">
        <v>16</v>
      </c>
      <c r="D217" s="26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18500</v>
      </c>
      <c r="M217" s="154"/>
      <c r="N217" s="154">
        <f>N218+N219+N220</f>
        <v>0</v>
      </c>
      <c r="O217" s="154"/>
      <c r="P217" s="154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IFERROR(__xludf.DUMMYFUNCTION("IMPORTRANGE(""https://docs.google.com/spreadsheets/d/1QqKyyYR6Q21VydFLVH3TRQUabQu_ym0Zz7PgGX0-kHA/edit?usp=sharing"",""แผน!AP39"")"),5000)</f>
        <v>5000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IFERROR(__xludf.DUMMYFUNCTION("IMPORTRANGE(""https://docs.google.com/spreadsheets/d/1QqKyyYR6Q21VydFLVH3TRQUabQu_ym0Zz7PgGX0-kHA/edit?usp=sharing"",""แผน!AQ39"")"),13500)</f>
        <v>13500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.5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IFERROR(__xludf.DUMMYFUNCTION("IMPORTRANGE(""https://docs.google.com/spreadsheets/d/1QqKyyYR6Q21VydFLVH3TRQUabQu_ym0Zz7PgGX0-kHA/edit?usp=sharing"",""แผน!AR39"")"),0)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.5">
      <c r="A221" s="169"/>
      <c r="B221" s="170"/>
      <c r="C221" s="278" t="s">
        <v>16</v>
      </c>
      <c r="D221" s="171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IFERROR(__xludf.DUMMYFUNCTION("IMPORTRANGE(""https://docs.google.com/spreadsheets/d/1QqKyyYR6Q21VydFLVH3TRQUabQu_ym0Zz7PgGX0-kHA/edit?usp=sharing"",""แผน!AT39"")"),50000)</f>
        <v>50000</v>
      </c>
      <c r="J223" s="181"/>
      <c r="K223" s="162"/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IFERROR(__xludf.DUMMYFUNCTION("IMPORTRANGE(""https://docs.google.com/spreadsheets/d/1QqKyyYR6Q21VydFLVH3TRQUabQu_ym0Zz7PgGX0-kHA/edit?usp=sharing"",""แผน!AT39"")"),50000)</f>
        <v>50000</v>
      </c>
      <c r="J224" s="181"/>
      <c r="K224" s="162"/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IFERROR(__xludf.DUMMYFUNCTION("IMPORTRANGE(""https://docs.google.com/spreadsheets/d/1QqKyyYR6Q21VydFLVH3TRQUabQu_ym0Zz7PgGX0-kHA/edit?usp=sharing"",""แผน!AS39"")"),0)</f>
        <v>0</v>
      </c>
      <c r="J225" s="181"/>
      <c r="K225" s="162"/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45"/>
      <c r="B226" s="253"/>
      <c r="C226" s="279" t="s">
        <v>115</v>
      </c>
      <c r="D226" s="246"/>
      <c r="E226" s="246"/>
      <c r="F226" s="246"/>
      <c r="G226" s="248"/>
      <c r="H226" s="255" t="s">
        <v>35</v>
      </c>
      <c r="I226" s="280">
        <f t="shared" ref="I226:J226" ca="1" si="90">I237+I248</f>
        <v>0</v>
      </c>
      <c r="J226" s="280"/>
      <c r="K226" s="281"/>
      <c r="L226" s="251"/>
      <c r="M226" s="251"/>
      <c r="N226" s="251"/>
      <c r="O226" s="251"/>
      <c r="P226" s="251"/>
    </row>
    <row r="227" spans="1:26" ht="19.5" hidden="1">
      <c r="A227" s="282"/>
      <c r="B227" s="283"/>
      <c r="C227" s="284" t="s">
        <v>16</v>
      </c>
      <c r="D227" s="285" t="s">
        <v>17</v>
      </c>
      <c r="E227" s="283"/>
      <c r="F227" s="283"/>
      <c r="G227" s="286"/>
      <c r="H227" s="287" t="s">
        <v>12</v>
      </c>
      <c r="I227" s="288"/>
      <c r="J227" s="288"/>
      <c r="K227" s="289"/>
      <c r="L227" s="290">
        <f t="shared" ref="L227:L231" ca="1" si="91">L238+L249</f>
        <v>0</v>
      </c>
      <c r="M227" s="290"/>
      <c r="N227" s="290">
        <f t="shared" ref="N227:N231" si="92">N238+N249</f>
        <v>0</v>
      </c>
      <c r="O227" s="291"/>
      <c r="P227" s="29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5"/>
      <c r="B228" s="29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91"/>
        <v>0</v>
      </c>
      <c r="M228" s="45"/>
      <c r="N228" s="45">
        <f t="shared" si="92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293"/>
      <c r="B229" s="292"/>
      <c r="C229" s="294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91"/>
        <v>0</v>
      </c>
      <c r="M229" s="45"/>
      <c r="N229" s="45">
        <f t="shared" si="92"/>
        <v>0</v>
      </c>
      <c r="O229" s="45"/>
      <c r="P229" s="45"/>
      <c r="Q229" s="295"/>
      <c r="R229" s="295"/>
      <c r="S229" s="295"/>
      <c r="T229" s="295"/>
      <c r="U229" s="295"/>
      <c r="V229" s="295"/>
      <c r="W229" s="295"/>
      <c r="X229" s="295"/>
      <c r="Y229" s="295"/>
      <c r="Z229" s="295"/>
    </row>
    <row r="230" spans="1:26" ht="19.5" hidden="1">
      <c r="A230" s="293"/>
      <c r="B230" s="292"/>
      <c r="C230" s="294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91"/>
        <v>0</v>
      </c>
      <c r="M230" s="45"/>
      <c r="N230" s="45">
        <f t="shared" si="92"/>
        <v>0</v>
      </c>
      <c r="O230" s="45"/>
      <c r="P230" s="45"/>
      <c r="Q230" s="295"/>
      <c r="R230" s="295"/>
      <c r="S230" s="295"/>
      <c r="T230" s="295"/>
      <c r="U230" s="295"/>
      <c r="V230" s="295"/>
      <c r="W230" s="295"/>
      <c r="X230" s="295"/>
      <c r="Y230" s="295"/>
      <c r="Z230" s="295"/>
    </row>
    <row r="231" spans="1:26" ht="19.5" hidden="1">
      <c r="A231" s="293"/>
      <c r="B231" s="292"/>
      <c r="C231" s="294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91"/>
        <v>0</v>
      </c>
      <c r="M231" s="45"/>
      <c r="N231" s="45">
        <f t="shared" si="92"/>
        <v>0</v>
      </c>
      <c r="O231" s="45"/>
      <c r="P231" s="45"/>
      <c r="Q231" s="295"/>
      <c r="R231" s="295"/>
      <c r="S231" s="295"/>
      <c r="T231" s="295"/>
      <c r="U231" s="295"/>
      <c r="V231" s="295"/>
      <c r="W231" s="295"/>
      <c r="X231" s="295"/>
      <c r="Y231" s="295"/>
      <c r="Z231" s="295"/>
    </row>
    <row r="232" spans="1:26" ht="19.5" hidden="1">
      <c r="A232" s="296"/>
      <c r="B232" s="297"/>
      <c r="C232" s="294" t="s">
        <v>16</v>
      </c>
      <c r="D232" s="256" t="s">
        <v>38</v>
      </c>
      <c r="E232" s="298"/>
      <c r="F232" s="298"/>
      <c r="G232" s="299"/>
      <c r="H232" s="300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296"/>
      <c r="B233" s="297"/>
      <c r="C233" s="297"/>
      <c r="D233" s="258" t="s">
        <v>117</v>
      </c>
      <c r="E233" s="301"/>
      <c r="F233" s="301"/>
      <c r="G233" s="302"/>
      <c r="H233" s="303" t="s">
        <v>35</v>
      </c>
      <c r="I233" s="44">
        <f t="shared" ref="I233:J233" ca="1" si="93">I244+I255</f>
        <v>0</v>
      </c>
      <c r="J233" s="44"/>
      <c r="K233" s="45"/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296"/>
      <c r="B234" s="297"/>
      <c r="C234" s="297"/>
      <c r="D234" s="304" t="s">
        <v>43</v>
      </c>
      <c r="E234" s="301"/>
      <c r="F234" s="301"/>
      <c r="G234" s="302"/>
      <c r="H234" s="303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296"/>
      <c r="B235" s="297"/>
      <c r="C235" s="297"/>
      <c r="D235" s="297"/>
      <c r="E235" s="257" t="s">
        <v>118</v>
      </c>
      <c r="F235" s="301"/>
      <c r="G235" s="302"/>
      <c r="H235" s="303" t="s">
        <v>35</v>
      </c>
      <c r="I235" s="44">
        <f t="shared" ref="I235:J235" si="94">I246+I257</f>
        <v>0</v>
      </c>
      <c r="J235" s="44"/>
      <c r="K235" s="45"/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296"/>
      <c r="B236" s="297"/>
      <c r="C236" s="297"/>
      <c r="D236" s="297"/>
      <c r="E236" s="257" t="s">
        <v>119</v>
      </c>
      <c r="F236" s="301"/>
      <c r="G236" s="302"/>
      <c r="H236" s="303" t="s">
        <v>66</v>
      </c>
      <c r="I236" s="44">
        <f t="shared" ref="I236:J236" si="95">I247+I258</f>
        <v>0</v>
      </c>
      <c r="J236" s="44"/>
      <c r="K236" s="45"/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45"/>
      <c r="B237" s="253"/>
      <c r="C237" s="259" t="s">
        <v>120</v>
      </c>
      <c r="D237" s="246"/>
      <c r="E237" s="246"/>
      <c r="F237" s="246"/>
      <c r="G237" s="248"/>
      <c r="H237" s="249" t="s">
        <v>35</v>
      </c>
      <c r="I237" s="260">
        <f t="shared" ref="I237:J237" ca="1" si="96">I244</f>
        <v>0</v>
      </c>
      <c r="J237" s="260"/>
      <c r="K237" s="261"/>
      <c r="L237" s="251"/>
      <c r="M237" s="251"/>
      <c r="N237" s="251"/>
      <c r="O237" s="251"/>
      <c r="P237" s="251"/>
    </row>
    <row r="238" spans="1:26" ht="19.5" hidden="1">
      <c r="A238" s="146"/>
      <c r="B238" s="147"/>
      <c r="C238" s="148" t="s">
        <v>16</v>
      </c>
      <c r="D238" s="149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/>
      <c r="P238" s="154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05"/>
      <c r="B239" s="306"/>
      <c r="C239" s="307"/>
      <c r="D239" s="308" t="s">
        <v>97</v>
      </c>
      <c r="E239" s="307"/>
      <c r="F239" s="307"/>
      <c r="G239" s="309"/>
      <c r="H239" s="310" t="s">
        <v>12</v>
      </c>
      <c r="I239" s="311"/>
      <c r="J239" s="311"/>
      <c r="K239" s="312"/>
      <c r="L239" s="313">
        <f ca="1">IFERROR(__xludf.DUMMYFUNCTION("IMPORTRANGE(""https://docs.google.com/spreadsheets/d/1QqKyyYR6Q21VydFLVH3TRQUabQu_ym0Zz7PgGX0-kHA/edit?usp=sharing"",""แผน!AV39"")"),0)</f>
        <v>0</v>
      </c>
      <c r="M239" s="313"/>
      <c r="N239" s="314">
        <v>0</v>
      </c>
      <c r="O239" s="313"/>
      <c r="P239" s="313"/>
      <c r="Q239" s="315"/>
      <c r="R239" s="315"/>
      <c r="S239" s="315"/>
      <c r="T239" s="315"/>
      <c r="U239" s="315"/>
      <c r="V239" s="315"/>
      <c r="W239" s="315"/>
      <c r="X239" s="315"/>
      <c r="Y239" s="315"/>
      <c r="Z239" s="315"/>
    </row>
    <row r="240" spans="1:26" ht="19.5" hidden="1">
      <c r="A240" s="316"/>
      <c r="B240" s="306"/>
      <c r="C240" s="317"/>
      <c r="D240" s="308" t="s">
        <v>98</v>
      </c>
      <c r="E240" s="307"/>
      <c r="F240" s="307"/>
      <c r="G240" s="309"/>
      <c r="H240" s="310" t="s">
        <v>12</v>
      </c>
      <c r="I240" s="318"/>
      <c r="J240" s="318"/>
      <c r="K240" s="313"/>
      <c r="L240" s="313">
        <f ca="1">IFERROR(__xludf.DUMMYFUNCTION("IMPORTRANGE(""https://docs.google.com/spreadsheets/d/1QqKyyYR6Q21VydFLVH3TRQUabQu_ym0Zz7PgGX0-kHA/edit?usp=sharing"",""แผน!AW39"")"),0)</f>
        <v>0</v>
      </c>
      <c r="M240" s="313"/>
      <c r="N240" s="314">
        <v>0</v>
      </c>
      <c r="O240" s="313"/>
      <c r="P240" s="313"/>
      <c r="Q240" s="319"/>
      <c r="R240" s="319"/>
      <c r="S240" s="319"/>
      <c r="T240" s="319"/>
      <c r="U240" s="319"/>
      <c r="V240" s="319"/>
      <c r="W240" s="319"/>
      <c r="X240" s="319"/>
      <c r="Y240" s="319"/>
      <c r="Z240" s="319"/>
    </row>
    <row r="241" spans="1:26" ht="19.5" hidden="1">
      <c r="A241" s="316"/>
      <c r="B241" s="306"/>
      <c r="C241" s="317"/>
      <c r="D241" s="308" t="s">
        <v>116</v>
      </c>
      <c r="E241" s="307"/>
      <c r="F241" s="307"/>
      <c r="G241" s="309"/>
      <c r="H241" s="310" t="s">
        <v>12</v>
      </c>
      <c r="I241" s="318"/>
      <c r="J241" s="318"/>
      <c r="K241" s="313"/>
      <c r="L241" s="313">
        <f ca="1">IFERROR(__xludf.DUMMYFUNCTION("IMPORTRANGE(""https://docs.google.com/spreadsheets/d/1QqKyyYR6Q21VydFLVH3TRQUabQu_ym0Zz7PgGX0-kHA/edit?usp=sharing"",""แผน!AX39"")"),0)</f>
        <v>0</v>
      </c>
      <c r="M241" s="313"/>
      <c r="N241" s="314">
        <v>0</v>
      </c>
      <c r="O241" s="313"/>
      <c r="P241" s="313"/>
      <c r="Q241" s="319"/>
      <c r="R241" s="319"/>
      <c r="S241" s="319"/>
      <c r="T241" s="319"/>
      <c r="U241" s="319"/>
      <c r="V241" s="319"/>
      <c r="W241" s="319"/>
      <c r="X241" s="319"/>
      <c r="Y241" s="319"/>
      <c r="Z241" s="319"/>
    </row>
    <row r="242" spans="1:26" ht="19.5" hidden="1">
      <c r="A242" s="316"/>
      <c r="B242" s="306"/>
      <c r="C242" s="317"/>
      <c r="D242" s="308" t="s">
        <v>100</v>
      </c>
      <c r="E242" s="307"/>
      <c r="F242" s="307"/>
      <c r="G242" s="309"/>
      <c r="H242" s="310" t="s">
        <v>12</v>
      </c>
      <c r="I242" s="318"/>
      <c r="J242" s="318"/>
      <c r="K242" s="313"/>
      <c r="L242" s="313">
        <f ca="1">IFERROR(__xludf.DUMMYFUNCTION("IMPORTRANGE(""https://docs.google.com/spreadsheets/d/1QqKyyYR6Q21VydFLVH3TRQUabQu_ym0Zz7PgGX0-kHA/edit?usp=sharing"",""แผน!AY39"")"),0)</f>
        <v>0</v>
      </c>
      <c r="M242" s="313"/>
      <c r="N242" s="314">
        <v>0</v>
      </c>
      <c r="O242" s="313"/>
      <c r="P242" s="313"/>
      <c r="Q242" s="319"/>
      <c r="R242" s="319"/>
      <c r="S242" s="319"/>
      <c r="T242" s="319"/>
      <c r="U242" s="319"/>
      <c r="V242" s="319"/>
      <c r="W242" s="319"/>
      <c r="X242" s="319"/>
      <c r="Y242" s="319"/>
      <c r="Z242" s="319"/>
    </row>
    <row r="243" spans="1:26" ht="19.5" hidden="1">
      <c r="A243" s="169"/>
      <c r="B243" s="170"/>
      <c r="C243" s="278" t="s">
        <v>16</v>
      </c>
      <c r="D243" s="171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IFERROR(__xludf.DUMMYFUNCTION("IMPORTRANGE(""https://docs.google.com/spreadsheets/d/1QqKyyYR6Q21VydFLVH3TRQUabQu_ym0Zz7PgGX0-kHA/edit?usp=sharing"",""แผน!BE39"")"),0)</f>
        <v>0</v>
      </c>
      <c r="J244" s="181"/>
      <c r="K244" s="38"/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69"/>
      <c r="B245" s="170"/>
      <c r="C245" s="170"/>
      <c r="D245" s="320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/>
      <c r="K246" s="38"/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/>
      <c r="K247" s="38"/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45"/>
      <c r="B248" s="253"/>
      <c r="C248" s="259" t="s">
        <v>121</v>
      </c>
      <c r="D248" s="246"/>
      <c r="E248" s="246"/>
      <c r="F248" s="246"/>
      <c r="G248" s="248"/>
      <c r="H248" s="249" t="s">
        <v>35</v>
      </c>
      <c r="I248" s="260">
        <f t="shared" ref="I248:J248" ca="1" si="97">I255</f>
        <v>0</v>
      </c>
      <c r="J248" s="260"/>
      <c r="K248" s="261"/>
      <c r="L248" s="251"/>
      <c r="M248" s="251"/>
      <c r="N248" s="251"/>
      <c r="O248" s="251"/>
      <c r="P248" s="251"/>
    </row>
    <row r="249" spans="1:26" ht="19.5" hidden="1">
      <c r="A249" s="146"/>
      <c r="B249" s="147"/>
      <c r="C249" s="148" t="s">
        <v>16</v>
      </c>
      <c r="D249" s="262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/>
      <c r="P249" s="154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05"/>
      <c r="B250" s="306"/>
      <c r="C250" s="307"/>
      <c r="D250" s="308" t="s">
        <v>97</v>
      </c>
      <c r="E250" s="307"/>
      <c r="F250" s="307"/>
      <c r="G250" s="309"/>
      <c r="H250" s="310" t="s">
        <v>12</v>
      </c>
      <c r="I250" s="311"/>
      <c r="J250" s="311"/>
      <c r="K250" s="312"/>
      <c r="L250" s="313">
        <f ca="1">IFERROR(__xludf.DUMMYFUNCTION("IMPORTRANGE(""https://docs.google.com/spreadsheets/d/1QqKyyYR6Q21VydFLVH3TRQUabQu_ym0Zz7PgGX0-kHA/edit?usp=sharing"",""แผน!AZ39"")"),0)</f>
        <v>0</v>
      </c>
      <c r="M250" s="313"/>
      <c r="N250" s="314">
        <v>0</v>
      </c>
      <c r="O250" s="313"/>
      <c r="P250" s="313"/>
      <c r="Q250" s="315"/>
      <c r="R250" s="315"/>
      <c r="S250" s="315"/>
      <c r="T250" s="315"/>
      <c r="U250" s="315"/>
      <c r="V250" s="315"/>
      <c r="W250" s="315"/>
      <c r="X250" s="315"/>
      <c r="Y250" s="315"/>
      <c r="Z250" s="315"/>
    </row>
    <row r="251" spans="1:26" ht="19.5" hidden="1">
      <c r="A251" s="316"/>
      <c r="B251" s="306"/>
      <c r="C251" s="317"/>
      <c r="D251" s="308" t="s">
        <v>98</v>
      </c>
      <c r="E251" s="307"/>
      <c r="F251" s="307"/>
      <c r="G251" s="309"/>
      <c r="H251" s="310" t="s">
        <v>12</v>
      </c>
      <c r="I251" s="318"/>
      <c r="J251" s="318"/>
      <c r="K251" s="313"/>
      <c r="L251" s="313">
        <f ca="1">IFERROR(__xludf.DUMMYFUNCTION("IMPORTRANGE(""https://docs.google.com/spreadsheets/d/1QqKyyYR6Q21VydFLVH3TRQUabQu_ym0Zz7PgGX0-kHA/edit?usp=sharing"",""แผน!BA39"")"),0)</f>
        <v>0</v>
      </c>
      <c r="M251" s="313"/>
      <c r="N251" s="314">
        <v>0</v>
      </c>
      <c r="O251" s="313"/>
      <c r="P251" s="313"/>
      <c r="Q251" s="319"/>
      <c r="R251" s="319"/>
      <c r="S251" s="319"/>
      <c r="T251" s="319"/>
      <c r="U251" s="319"/>
      <c r="V251" s="319"/>
      <c r="W251" s="319"/>
      <c r="X251" s="319"/>
      <c r="Y251" s="319"/>
      <c r="Z251" s="319"/>
    </row>
    <row r="252" spans="1:26" ht="19.5" hidden="1">
      <c r="A252" s="316"/>
      <c r="B252" s="306"/>
      <c r="C252" s="317"/>
      <c r="D252" s="308" t="s">
        <v>116</v>
      </c>
      <c r="E252" s="307"/>
      <c r="F252" s="307"/>
      <c r="G252" s="309"/>
      <c r="H252" s="310" t="s">
        <v>12</v>
      </c>
      <c r="I252" s="318"/>
      <c r="J252" s="318"/>
      <c r="K252" s="313"/>
      <c r="L252" s="313">
        <f ca="1">IFERROR(__xludf.DUMMYFUNCTION("IMPORTRANGE(""https://docs.google.com/spreadsheets/d/1QqKyyYR6Q21VydFLVH3TRQUabQu_ym0Zz7PgGX0-kHA/edit?usp=sharing"",""แผน!BB39"")"),0)</f>
        <v>0</v>
      </c>
      <c r="M252" s="313"/>
      <c r="N252" s="314">
        <v>0</v>
      </c>
      <c r="O252" s="313"/>
      <c r="P252" s="313"/>
      <c r="Q252" s="319"/>
      <c r="R252" s="319"/>
      <c r="S252" s="319"/>
      <c r="T252" s="319"/>
      <c r="U252" s="319"/>
      <c r="V252" s="319"/>
      <c r="W252" s="319"/>
      <c r="X252" s="319"/>
      <c r="Y252" s="319"/>
      <c r="Z252" s="319"/>
    </row>
    <row r="253" spans="1:26" ht="19.5" hidden="1">
      <c r="A253" s="316"/>
      <c r="B253" s="306"/>
      <c r="C253" s="317"/>
      <c r="D253" s="308" t="s">
        <v>100</v>
      </c>
      <c r="E253" s="307"/>
      <c r="F253" s="307"/>
      <c r="G253" s="309"/>
      <c r="H253" s="310" t="s">
        <v>12</v>
      </c>
      <c r="I253" s="318"/>
      <c r="J253" s="318"/>
      <c r="K253" s="313"/>
      <c r="L253" s="313">
        <f ca="1">IFERROR(__xludf.DUMMYFUNCTION("IMPORTRANGE(""https://docs.google.com/spreadsheets/d/1QqKyyYR6Q21VydFLVH3TRQUabQu_ym0Zz7PgGX0-kHA/edit?usp=sharing"",""แผน!BC39"")"),0)</f>
        <v>0</v>
      </c>
      <c r="M253" s="313"/>
      <c r="N253" s="314">
        <v>0</v>
      </c>
      <c r="O253" s="313"/>
      <c r="P253" s="313"/>
      <c r="Q253" s="319"/>
      <c r="R253" s="319"/>
      <c r="S253" s="319"/>
      <c r="T253" s="319"/>
      <c r="U253" s="319"/>
      <c r="V253" s="319"/>
      <c r="W253" s="319"/>
      <c r="X253" s="319"/>
      <c r="Y253" s="319"/>
      <c r="Z253" s="319"/>
    </row>
    <row r="254" spans="1:26" ht="19.5" hidden="1">
      <c r="A254" s="169"/>
      <c r="B254" s="170"/>
      <c r="C254" s="278" t="s">
        <v>16</v>
      </c>
      <c r="D254" s="171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IFERROR(__xludf.DUMMYFUNCTION("IMPORTRANGE(""https://docs.google.com/spreadsheets/d/1QqKyyYR6Q21VydFLVH3TRQUabQu_ym0Zz7PgGX0-kHA/edit?usp=sharing"",""แผน!BF39"")"),0)</f>
        <v>0</v>
      </c>
      <c r="J255" s="181"/>
      <c r="K255" s="38"/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69"/>
      <c r="B256" s="170"/>
      <c r="C256" s="170"/>
      <c r="D256" s="320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/>
      <c r="K257" s="38"/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/>
      <c r="K258" s="38"/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.5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98">I271</f>
        <v>22</v>
      </c>
      <c r="J260" s="242"/>
      <c r="K260" s="243"/>
      <c r="L260" s="244"/>
      <c r="M260" s="244"/>
      <c r="N260" s="244"/>
      <c r="O260" s="244"/>
      <c r="P260" s="244"/>
    </row>
    <row r="261" spans="1:26" ht="19.5">
      <c r="A261" s="146"/>
      <c r="B261" s="147"/>
      <c r="C261" s="148" t="s">
        <v>16</v>
      </c>
      <c r="D261" s="149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99">L262+L263</f>
        <v>26900</v>
      </c>
      <c r="M261" s="154">
        <f t="shared" ca="1" si="99"/>
        <v>23900</v>
      </c>
      <c r="N261" s="154">
        <f t="shared" ca="1" si="99"/>
        <v>0</v>
      </c>
      <c r="O261" s="154"/>
      <c r="P261" s="154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2" si="100">L265+L268</f>
        <v>0</v>
      </c>
      <c r="M262" s="45">
        <f t="shared" si="100"/>
        <v>0</v>
      </c>
      <c r="N262" s="45">
        <f t="shared" si="100"/>
        <v>0</v>
      </c>
      <c r="O262" s="45"/>
      <c r="P262" s="45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ref="L263:N263" ca="1" si="101">L266+L269</f>
        <v>26900</v>
      </c>
      <c r="M263" s="45">
        <f t="shared" ca="1" si="101"/>
        <v>23900</v>
      </c>
      <c r="N263" s="45">
        <f t="shared" ca="1" si="101"/>
        <v>0</v>
      </c>
      <c r="O263" s="45"/>
      <c r="P263" s="45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02">L265+L266</f>
        <v>26900</v>
      </c>
      <c r="M264" s="38">
        <f t="shared" ca="1" si="102"/>
        <v>23900</v>
      </c>
      <c r="N264" s="38">
        <f t="shared" ca="1" si="102"/>
        <v>0</v>
      </c>
      <c r="O264" s="38"/>
      <c r="P264" s="38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/>
      <c r="P265" s="45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IFERROR(__xludf.DUMMYFUNCTION("IMPORTRANGE(""https://docs.google.com/spreadsheets/d/1MeEWN-I1oV_STSDYn1IFDPWt_1FKiwhDph83XaGc0o0/edit?usp=sharing"",""งบพรบ!CY39"")"),26900)</f>
        <v>26900</v>
      </c>
      <c r="M266" s="45">
        <f ca="1">IFERROR(__xludf.DUMMYFUNCTION("IMPORTRANGE(""https://docs.google.com/spreadsheets/d/1MeEWN-I1oV_STSDYn1IFDPWt_1FKiwhDph83XaGc0o0/edit?usp=sharing"",""งบพรบ!DD39"")"),23900)</f>
        <v>23900</v>
      </c>
      <c r="N266" s="45">
        <f ca="1">IFERROR(__xludf.DUMMYFUNCTION("IMPORTRANGE(""https://docs.google.com/spreadsheets/d/1MeEWN-I1oV_STSDYn1IFDPWt_1FKiwhDph83XaGc0o0/edit?usp=sharing"",""งบพรบ!DF39"")"),0)</f>
        <v>0</v>
      </c>
      <c r="O266" s="45"/>
      <c r="P266" s="45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03">L268+L269</f>
        <v>0</v>
      </c>
      <c r="M267" s="38">
        <f t="shared" ca="1" si="103"/>
        <v>0</v>
      </c>
      <c r="N267" s="38">
        <f t="shared" ca="1" si="103"/>
        <v>0</v>
      </c>
      <c r="O267" s="38"/>
      <c r="P267" s="38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/>
      <c r="P268" s="45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IFERROR(__xludf.DUMMYFUNCTION("IMPORTRANGE(""https://docs.google.com/spreadsheets/d/1MeEWN-I1oV_STSDYn1IFDPWt_1FKiwhDph83XaGc0o0/edit?usp=sharing"",""งบพรบ!DB39"")"),0)</f>
        <v>0</v>
      </c>
      <c r="M269" s="45">
        <f ca="1">IFERROR(__xludf.DUMMYFUNCTION("IMPORTRANGE(""https://docs.google.com/spreadsheets/d/1MeEWN-I1oV_STSDYn1IFDPWt_1FKiwhDph83XaGc0o0/edit?usp=sharing"",""งบพรบ!DE39"")"),0)</f>
        <v>0</v>
      </c>
      <c r="N269" s="45">
        <f ca="1">IFERROR(__xludf.DUMMYFUNCTION("IMPORTRANGE(""https://docs.google.com/spreadsheets/d/1MeEWN-I1oV_STSDYn1IFDPWt_1FKiwhDph83XaGc0o0/edit?usp=sharing"",""งบพรบ!DG39"")"),0)</f>
        <v>0</v>
      </c>
      <c r="O269" s="45"/>
      <c r="P269" s="45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69"/>
      <c r="B270" s="170"/>
      <c r="C270" s="159" t="s">
        <v>16</v>
      </c>
      <c r="D270" s="171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8.75">
      <c r="A271" s="169"/>
      <c r="B271" s="170"/>
      <c r="C271" s="170"/>
      <c r="D271" s="321" t="s">
        <v>124</v>
      </c>
      <c r="E271" s="177"/>
      <c r="F271" s="258"/>
      <c r="G271" s="178"/>
      <c r="H271" s="322" t="s">
        <v>35</v>
      </c>
      <c r="I271" s="37">
        <f ca="1">IFERROR(__xludf.DUMMYFUNCTION("IMPORTRANGE(""https://docs.google.com/spreadsheets/d/1QqKyyYR6Q21VydFLVH3TRQUabQu_ym0Zz7PgGX0-kHA/edit?usp=sharing"",""แผน!EA39"")"),22)</f>
        <v>22</v>
      </c>
      <c r="J271" s="181"/>
      <c r="K271" s="162"/>
      <c r="L271" s="162"/>
      <c r="M271" s="162"/>
      <c r="N271" s="162"/>
      <c r="O271" s="162"/>
      <c r="P271" s="162"/>
    </row>
    <row r="272" spans="1:26" ht="18.75" hidden="1">
      <c r="A272" s="323"/>
      <c r="B272" s="324"/>
      <c r="C272" s="324"/>
      <c r="D272" s="325" t="s">
        <v>125</v>
      </c>
      <c r="E272" s="326"/>
      <c r="F272" s="326"/>
      <c r="G272" s="327"/>
      <c r="H272" s="50" t="s">
        <v>35</v>
      </c>
      <c r="I272" s="328">
        <v>0</v>
      </c>
      <c r="J272" s="328"/>
      <c r="K272" s="329"/>
      <c r="L272" s="329"/>
      <c r="M272" s="329"/>
      <c r="N272" s="329"/>
      <c r="O272" s="329"/>
      <c r="P272" s="329"/>
    </row>
    <row r="273" spans="1:26" ht="19.5" hidden="1">
      <c r="A273" s="330" t="s">
        <v>126</v>
      </c>
      <c r="B273" s="331"/>
      <c r="C273" s="331"/>
      <c r="D273" s="331"/>
      <c r="E273" s="332"/>
      <c r="F273" s="332"/>
      <c r="G273" s="333"/>
      <c r="H273" s="334"/>
      <c r="I273" s="335"/>
      <c r="J273" s="335"/>
      <c r="K273" s="336"/>
      <c r="L273" s="336"/>
      <c r="M273" s="336"/>
      <c r="N273" s="336"/>
      <c r="O273" s="336"/>
      <c r="P273" s="336"/>
    </row>
    <row r="274" spans="1:26" ht="19.5" hidden="1">
      <c r="A274" s="337" t="s">
        <v>127</v>
      </c>
      <c r="B274" s="338"/>
      <c r="C274" s="339"/>
      <c r="D274" s="338"/>
      <c r="E274" s="338"/>
      <c r="F274" s="338"/>
      <c r="G274" s="338"/>
      <c r="H274" s="340"/>
      <c r="I274" s="341"/>
      <c r="J274" s="342"/>
      <c r="K274" s="343"/>
      <c r="L274" s="343"/>
      <c r="M274" s="343"/>
      <c r="N274" s="343"/>
      <c r="O274" s="343"/>
      <c r="P274" s="343"/>
    </row>
    <row r="275" spans="1:26" ht="19.5" hidden="1">
      <c r="A275" s="344"/>
      <c r="B275" s="345" t="s">
        <v>128</v>
      </c>
      <c r="C275" s="346"/>
      <c r="D275" s="347"/>
      <c r="E275" s="346"/>
      <c r="F275" s="346"/>
      <c r="G275" s="348"/>
      <c r="H275" s="349" t="s">
        <v>35</v>
      </c>
      <c r="I275" s="350">
        <f t="shared" ref="I275:J275" ca="1" si="104">I288</f>
        <v>0</v>
      </c>
      <c r="J275" s="350"/>
      <c r="K275" s="351"/>
      <c r="L275" s="352"/>
      <c r="M275" s="352"/>
      <c r="N275" s="352"/>
      <c r="O275" s="352"/>
      <c r="P275" s="352"/>
    </row>
    <row r="276" spans="1:26" ht="19.5" hidden="1">
      <c r="A276" s="344"/>
      <c r="B276" s="345"/>
      <c r="C276" s="346"/>
      <c r="D276" s="347"/>
      <c r="E276" s="346"/>
      <c r="F276" s="346"/>
      <c r="G276" s="348"/>
      <c r="H276" s="349" t="s">
        <v>46</v>
      </c>
      <c r="I276" s="353">
        <f t="shared" ref="I276:J276" ca="1" si="105">I287</f>
        <v>0</v>
      </c>
      <c r="J276" s="353"/>
      <c r="K276" s="352"/>
      <c r="L276" s="352"/>
      <c r="M276" s="352"/>
      <c r="N276" s="352"/>
      <c r="O276" s="352"/>
      <c r="P276" s="352"/>
    </row>
    <row r="277" spans="1:26" ht="19.5" hidden="1">
      <c r="A277" s="146"/>
      <c r="B277" s="147"/>
      <c r="C277" s="148" t="s">
        <v>16</v>
      </c>
      <c r="D277" s="149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06">L278+L279</f>
        <v>0</v>
      </c>
      <c r="M277" s="154">
        <f t="shared" ca="1" si="106"/>
        <v>0</v>
      </c>
      <c r="N277" s="154">
        <f t="shared" ca="1" si="106"/>
        <v>0</v>
      </c>
      <c r="O277" s="154"/>
      <c r="P277" s="154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8" si="107">L281+L284</f>
        <v>0</v>
      </c>
      <c r="M278" s="45">
        <f t="shared" si="107"/>
        <v>0</v>
      </c>
      <c r="N278" s="45">
        <f t="shared" si="107"/>
        <v>0</v>
      </c>
      <c r="O278" s="45"/>
      <c r="P278" s="45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ref="L279:N279" ca="1" si="108">L282+L285</f>
        <v>0</v>
      </c>
      <c r="M279" s="45">
        <f t="shared" ca="1" si="108"/>
        <v>0</v>
      </c>
      <c r="N279" s="45">
        <f t="shared" ca="1" si="108"/>
        <v>0</v>
      </c>
      <c r="O279" s="45"/>
      <c r="P279" s="45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09">L281+L282</f>
        <v>0</v>
      </c>
      <c r="M280" s="38">
        <f t="shared" ca="1" si="109"/>
        <v>0</v>
      </c>
      <c r="N280" s="38">
        <f t="shared" ca="1" si="109"/>
        <v>0</v>
      </c>
      <c r="O280" s="38"/>
      <c r="P280" s="38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/>
      <c r="P281" s="45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IFERROR(__xludf.DUMMYFUNCTION("IMPORTRANGE(""https://docs.google.com/spreadsheets/d/1MeEWN-I1oV_STSDYn1IFDPWt_1FKiwhDph83XaGc0o0/edit?usp=sharing"",""งบพรบ!DI39"")"),0)</f>
        <v>0</v>
      </c>
      <c r="M282" s="45">
        <f ca="1">IFERROR(__xludf.DUMMYFUNCTION("IMPORTRANGE(""https://docs.google.com/spreadsheets/d/1MeEWN-I1oV_STSDYn1IFDPWt_1FKiwhDph83XaGc0o0/edit?usp=sharing"",""งบพรบ!DN39"")"),0)</f>
        <v>0</v>
      </c>
      <c r="N282" s="45">
        <f ca="1">IFERROR(__xludf.DUMMYFUNCTION("IMPORTRANGE(""https://docs.google.com/spreadsheets/d/1MeEWN-I1oV_STSDYn1IFDPWt_1FKiwhDph83XaGc0o0/edit?usp=sharing"",""งบพรบ!DP39"")"),0)</f>
        <v>0</v>
      </c>
      <c r="O282" s="45"/>
      <c r="P282" s="45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10">L284+L285</f>
        <v>0</v>
      </c>
      <c r="M283" s="38">
        <f t="shared" ca="1" si="110"/>
        <v>0</v>
      </c>
      <c r="N283" s="38">
        <f t="shared" ca="1" si="110"/>
        <v>0</v>
      </c>
      <c r="O283" s="38"/>
      <c r="P283" s="38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/>
      <c r="P284" s="45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IFERROR(__xludf.DUMMYFUNCTION("IMPORTRANGE(""https://docs.google.com/spreadsheets/d/1MeEWN-I1oV_STSDYn1IFDPWt_1FKiwhDph83XaGc0o0/edit?usp=sharing"",""งบพรบ!DL39"")"),0)</f>
        <v>0</v>
      </c>
      <c r="M285" s="45">
        <f ca="1">IFERROR(__xludf.DUMMYFUNCTION("IMPORTRANGE(""https://docs.google.com/spreadsheets/d/1MeEWN-I1oV_STSDYn1IFDPWt_1FKiwhDph83XaGc0o0/edit?usp=sharing"",""งบพรบ!DO39"")"),0)</f>
        <v>0</v>
      </c>
      <c r="N285" s="45">
        <f ca="1">IFERROR(__xludf.DUMMYFUNCTION("IMPORTRANGE(""https://docs.google.com/spreadsheets/d/1MeEWN-I1oV_STSDYn1IFDPWt_1FKiwhDph83XaGc0o0/edit?usp=sharing"",""งบพรบ!DQ39"")"),0)</f>
        <v>0</v>
      </c>
      <c r="O285" s="45"/>
      <c r="P285" s="45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69"/>
      <c r="B286" s="170"/>
      <c r="C286" s="163" t="s">
        <v>16</v>
      </c>
      <c r="D286" s="171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8.75" hidden="1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IFERROR(__xludf.DUMMYFUNCTION("IMPORTRANGE(""https://docs.google.com/spreadsheets/d/1QqKyyYR6Q21VydFLVH3TRQUabQu_ym0Zz7PgGX0-kHA/edit?usp=sharing"",""แผน!EC39"")"),0)</f>
        <v>0</v>
      </c>
      <c r="J287" s="37"/>
      <c r="K287" s="162"/>
      <c r="L287" s="162"/>
      <c r="M287" s="162"/>
      <c r="N287" s="162"/>
      <c r="O287" s="162"/>
      <c r="P287" s="162"/>
    </row>
    <row r="288" spans="1:26" ht="19.5" hidden="1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IFERROR(__xludf.DUMMYFUNCTION("IMPORTRANGE(""https://docs.google.com/spreadsheets/d/1QqKyyYR6Q21VydFLVH3TRQUabQu_ym0Zz7PgGX0-kHA/edit?usp=sharing"",""แผน!EB39"")"),0)</f>
        <v>0</v>
      </c>
      <c r="J288" s="190"/>
      <c r="K288" s="354"/>
      <c r="L288" s="162"/>
      <c r="M288" s="162"/>
      <c r="N288" s="162"/>
      <c r="O288" s="162"/>
      <c r="P288" s="162"/>
    </row>
    <row r="289" spans="1:26" ht="19.5" hidden="1">
      <c r="A289" s="169"/>
      <c r="B289" s="170"/>
      <c r="C289" s="170"/>
      <c r="D289" s="355"/>
      <c r="E289" s="356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.5" hidden="1">
      <c r="A290" s="169"/>
      <c r="B290" s="170"/>
      <c r="C290" s="170"/>
      <c r="D290" s="355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IFERROR(__xludf.DUMMYFUNCTION("IMPORTRANGE(""https://docs.google.com/spreadsheets/d/1QqKyyYR6Q21VydFLVH3TRQUabQu_ym0Zz7PgGX0-kHA/edit?usp=sharing"",""แผน!EB39"")"),0)</f>
        <v>0</v>
      </c>
      <c r="J290" s="181"/>
      <c r="K290" s="162"/>
      <c r="L290" s="162"/>
      <c r="M290" s="162"/>
      <c r="N290" s="162"/>
      <c r="O290" s="162"/>
      <c r="P290" s="162"/>
    </row>
    <row r="291" spans="1:26" ht="19.5" hidden="1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IFERROR(__xludf.DUMMYFUNCTION("IMPORTRANGE(""https://docs.google.com/spreadsheets/d/1QqKyyYR6Q21VydFLVH3TRQUabQu_ym0Zz7PgGX0-kHA/edit?usp=sharing"",""แผน!EB39"")"),0)</f>
        <v>0</v>
      </c>
      <c r="J291" s="181"/>
      <c r="K291" s="162"/>
      <c r="L291" s="162"/>
      <c r="M291" s="162"/>
      <c r="N291" s="162"/>
      <c r="O291" s="162"/>
      <c r="P291" s="162"/>
    </row>
    <row r="292" spans="1:26" ht="19.5" hidden="1">
      <c r="A292" s="357"/>
      <c r="B292" s="358"/>
      <c r="C292" s="358"/>
      <c r="D292" s="359"/>
      <c r="E292" s="360" t="s">
        <v>134</v>
      </c>
      <c r="F292" s="273"/>
      <c r="G292" s="274"/>
      <c r="H292" s="361"/>
      <c r="I292" s="267"/>
      <c r="J292" s="152"/>
      <c r="K292" s="268"/>
      <c r="L292" s="268"/>
      <c r="M292" s="268"/>
      <c r="N292" s="268"/>
      <c r="O292" s="268"/>
      <c r="P292" s="268"/>
    </row>
    <row r="293" spans="1:26" ht="19.5" hidden="1">
      <c r="A293" s="169"/>
      <c r="B293" s="170"/>
      <c r="C293" s="170"/>
      <c r="D293" s="355"/>
      <c r="E293" s="184" t="s">
        <v>135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IFERROR(__xludf.DUMMYFUNCTION("IMPORTRANGE(""https://docs.google.com/spreadsheets/d/1QqKyyYR6Q21VydFLVH3TRQUabQu_ym0Zz7PgGX0-kHA/edit?usp=sharing"",""แผน!EB39"")"),0)</f>
        <v>0</v>
      </c>
      <c r="J293" s="181"/>
      <c r="K293" s="162"/>
      <c r="L293" s="162"/>
      <c r="M293" s="162"/>
      <c r="N293" s="162"/>
      <c r="O293" s="162"/>
      <c r="P293" s="162"/>
    </row>
    <row r="294" spans="1:26" ht="19.5" hidden="1">
      <c r="A294" s="323"/>
      <c r="B294" s="324"/>
      <c r="C294" s="324"/>
      <c r="D294" s="326"/>
      <c r="E294" s="362" t="s">
        <v>136</v>
      </c>
      <c r="F294" s="326"/>
      <c r="G294" s="327"/>
      <c r="H294" s="363" t="s">
        <v>35</v>
      </c>
      <c r="I294" s="364">
        <f ca="1">IFERROR(__xludf.DUMMYFUNCTION("IMPORTRANGE(""https://docs.google.com/spreadsheets/d/1QqKyyYR6Q21VydFLVH3TRQUabQu_ym0Zz7PgGX0-kHA/edit?usp=sharing"",""แผน!EB39"")"),0)</f>
        <v>0</v>
      </c>
      <c r="J294" s="365"/>
      <c r="K294" s="329"/>
      <c r="L294" s="329"/>
      <c r="M294" s="329"/>
      <c r="N294" s="329"/>
      <c r="O294" s="329"/>
      <c r="P294" s="329"/>
    </row>
    <row r="295" spans="1:26" ht="19.5">
      <c r="A295" s="366" t="s">
        <v>137</v>
      </c>
      <c r="B295" s="367"/>
      <c r="C295" s="367"/>
      <c r="D295" s="367"/>
      <c r="E295" s="368"/>
      <c r="F295" s="368"/>
      <c r="G295" s="369"/>
      <c r="H295" s="370"/>
      <c r="I295" s="371"/>
      <c r="J295" s="371"/>
      <c r="K295" s="372"/>
      <c r="L295" s="372"/>
      <c r="M295" s="372"/>
      <c r="N295" s="372"/>
      <c r="O295" s="372"/>
      <c r="P295" s="372"/>
    </row>
    <row r="296" spans="1:26" ht="19.5" hidden="1">
      <c r="A296" s="373" t="s">
        <v>138</v>
      </c>
      <c r="B296" s="374"/>
      <c r="C296" s="374"/>
      <c r="D296" s="375"/>
      <c r="E296" s="375"/>
      <c r="F296" s="375"/>
      <c r="G296" s="376"/>
      <c r="H296" s="377"/>
      <c r="I296" s="378"/>
      <c r="J296" s="378"/>
      <c r="K296" s="379"/>
      <c r="L296" s="379"/>
      <c r="M296" s="379"/>
      <c r="N296" s="379"/>
      <c r="O296" s="379"/>
      <c r="P296" s="379"/>
    </row>
    <row r="297" spans="1:26" ht="19.5" hidden="1">
      <c r="A297" s="380"/>
      <c r="B297" s="381" t="s">
        <v>139</v>
      </c>
      <c r="C297" s="382"/>
      <c r="D297" s="382"/>
      <c r="E297" s="382"/>
      <c r="F297" s="382"/>
      <c r="G297" s="383"/>
      <c r="H297" s="384" t="s">
        <v>35</v>
      </c>
      <c r="I297" s="385">
        <f t="shared" ref="I297:J297" ca="1" si="111">I309</f>
        <v>0</v>
      </c>
      <c r="J297" s="385"/>
      <c r="K297" s="386"/>
      <c r="L297" s="387"/>
      <c r="M297" s="387"/>
      <c r="N297" s="387"/>
      <c r="O297" s="387"/>
      <c r="P297" s="387"/>
    </row>
    <row r="298" spans="1:26" ht="19.5" hidden="1">
      <c r="A298" s="146"/>
      <c r="B298" s="147"/>
      <c r="C298" s="148" t="s">
        <v>16</v>
      </c>
      <c r="D298" s="149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12">L299+L300</f>
        <v>0</v>
      </c>
      <c r="M298" s="154">
        <f t="shared" ca="1" si="112"/>
        <v>0</v>
      </c>
      <c r="N298" s="154">
        <f t="shared" ca="1" si="112"/>
        <v>0</v>
      </c>
      <c r="O298" s="154"/>
      <c r="P298" s="154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299" si="113">L302+L305</f>
        <v>0</v>
      </c>
      <c r="M299" s="45">
        <f t="shared" si="113"/>
        <v>0</v>
      </c>
      <c r="N299" s="45">
        <f t="shared" si="113"/>
        <v>0</v>
      </c>
      <c r="O299" s="45"/>
      <c r="P299" s="45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ref="L300:N300" ca="1" si="114">L303+L306</f>
        <v>0</v>
      </c>
      <c r="M300" s="45">
        <f t="shared" ca="1" si="114"/>
        <v>0</v>
      </c>
      <c r="N300" s="45">
        <f t="shared" ca="1" si="114"/>
        <v>0</v>
      </c>
      <c r="O300" s="45"/>
      <c r="P300" s="45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15">L302+L303</f>
        <v>0</v>
      </c>
      <c r="M301" s="38">
        <f t="shared" ca="1" si="115"/>
        <v>0</v>
      </c>
      <c r="N301" s="38">
        <f t="shared" ca="1" si="115"/>
        <v>0</v>
      </c>
      <c r="O301" s="38"/>
      <c r="P301" s="38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/>
      <c r="P302" s="45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IFERROR(__xludf.DUMMYFUNCTION("IMPORTRANGE(""https://docs.google.com/spreadsheets/d/1MeEWN-I1oV_STSDYn1IFDPWt_1FKiwhDph83XaGc0o0/edit?usp=sharing"",""งบพรบ!DS39"")"),0)</f>
        <v>0</v>
      </c>
      <c r="M303" s="45">
        <f ca="1">IFERROR(__xludf.DUMMYFUNCTION("IMPORTRANGE(""https://docs.google.com/spreadsheets/d/1MeEWN-I1oV_STSDYn1IFDPWt_1FKiwhDph83XaGc0o0/edit?usp=sharing"",""งบพรบ!DX39"")"),0)</f>
        <v>0</v>
      </c>
      <c r="N303" s="45">
        <f ca="1">IFERROR(__xludf.DUMMYFUNCTION("IMPORTRANGE(""https://docs.google.com/spreadsheets/d/1MeEWN-I1oV_STSDYn1IFDPWt_1FKiwhDph83XaGc0o0/edit?usp=sharing"",""งบพรบ!DZ39"")"),0)</f>
        <v>0</v>
      </c>
      <c r="O303" s="45"/>
      <c r="P303" s="45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16">L305+L306</f>
        <v>0</v>
      </c>
      <c r="M304" s="38">
        <f t="shared" ca="1" si="116"/>
        <v>0</v>
      </c>
      <c r="N304" s="38">
        <f t="shared" ca="1" si="116"/>
        <v>0</v>
      </c>
      <c r="O304" s="38"/>
      <c r="P304" s="38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/>
      <c r="P305" s="45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IFERROR(__xludf.DUMMYFUNCTION("IMPORTRANGE(""https://docs.google.com/spreadsheets/d/1MeEWN-I1oV_STSDYn1IFDPWt_1FKiwhDph83XaGc0o0/edit?usp=sharing"",""งบพรบ!DV39"")"),0)</f>
        <v>0</v>
      </c>
      <c r="M306" s="45">
        <f ca="1">IFERROR(__xludf.DUMMYFUNCTION("IMPORTRANGE(""https://docs.google.com/spreadsheets/d/1MeEWN-I1oV_STSDYn1IFDPWt_1FKiwhDph83XaGc0o0/edit?usp=sharing"",""งบพรบ!DY39"")"),0)</f>
        <v>0</v>
      </c>
      <c r="N306" s="45">
        <f ca="1">IFERROR(__xludf.DUMMYFUNCTION("IMPORTRANGE(""https://docs.google.com/spreadsheets/d/1MeEWN-I1oV_STSDYn1IFDPWt_1FKiwhDph83XaGc0o0/edit?usp=sharing"",""งบพรบ!EA39"")"),0)</f>
        <v>0</v>
      </c>
      <c r="O306" s="45"/>
      <c r="P306" s="45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69"/>
      <c r="B307" s="170"/>
      <c r="C307" s="163" t="s">
        <v>16</v>
      </c>
      <c r="D307" s="171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8.75" hidden="1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/>
      <c r="K308" s="38"/>
      <c r="L308" s="38"/>
      <c r="M308" s="38"/>
      <c r="N308" s="38"/>
      <c r="O308" s="38"/>
      <c r="P308" s="38"/>
    </row>
    <row r="309" spans="1:26" ht="18.75" hidden="1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IFERROR(__xludf.DUMMYFUNCTION("IMPORTRANGE(""https://docs.google.com/spreadsheets/d/1QqKyyYR6Q21VydFLVH3TRQUabQu_ym0Zz7PgGX0-kHA/edit?usp=sharing"",""แผน!ED39"")"),0)</f>
        <v>0</v>
      </c>
      <c r="J309" s="181"/>
      <c r="K309" s="38"/>
      <c r="L309" s="38"/>
      <c r="M309" s="38"/>
      <c r="N309" s="38"/>
      <c r="O309" s="38"/>
      <c r="P309" s="38"/>
    </row>
    <row r="310" spans="1:26" ht="18.75" hidden="1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IFERROR(__xludf.DUMMYFUNCTION("IMPORTRANGE(""https://docs.google.com/spreadsheets/d/1QqKyyYR6Q21VydFLVH3TRQUabQu_ym0Zz7PgGX0-kHA/edit?usp=sharing"",""แผน!ED39"")"),0)</f>
        <v>0</v>
      </c>
      <c r="J310" s="181"/>
      <c r="K310" s="38"/>
      <c r="L310" s="38"/>
      <c r="M310" s="38"/>
      <c r="N310" s="38"/>
      <c r="O310" s="38"/>
      <c r="P310" s="38"/>
    </row>
    <row r="311" spans="1:26" ht="18.75" hidden="1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IFERROR(__xludf.DUMMYFUNCTION("IMPORTRANGE(""https://docs.google.com/spreadsheets/d/1QqKyyYR6Q21VydFLVH3TRQUabQu_ym0Zz7PgGX0-kHA/edit?usp=sharing"",""แผน!ED39"")"),0)</f>
        <v>0</v>
      </c>
      <c r="J311" s="181"/>
      <c r="K311" s="38"/>
      <c r="L311" s="38"/>
      <c r="M311" s="38"/>
      <c r="N311" s="38"/>
      <c r="O311" s="38"/>
      <c r="P311" s="38"/>
    </row>
    <row r="312" spans="1:26" ht="18.75" hidden="1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IFERROR(__xludf.DUMMYFUNCTION("IMPORTRANGE(""https://docs.google.com/spreadsheets/d/1QqKyyYR6Q21VydFLVH3TRQUabQu_ym0Zz7PgGX0-kHA/edit?usp=sharing"",""แผน!EE39"")"),0)</f>
        <v>0</v>
      </c>
      <c r="J312" s="181"/>
      <c r="K312" s="38"/>
      <c r="L312" s="38"/>
      <c r="M312" s="38"/>
      <c r="N312" s="38"/>
      <c r="O312" s="38"/>
      <c r="P312" s="38"/>
    </row>
    <row r="313" spans="1:26" ht="19.5" hidden="1">
      <c r="A313" s="373" t="s">
        <v>144</v>
      </c>
      <c r="B313" s="374"/>
      <c r="C313" s="374"/>
      <c r="D313" s="375"/>
      <c r="E313" s="374"/>
      <c r="F313" s="374"/>
      <c r="G313" s="374"/>
      <c r="H313" s="388"/>
      <c r="I313" s="378"/>
      <c r="J313" s="378"/>
      <c r="K313" s="379"/>
      <c r="L313" s="379"/>
      <c r="M313" s="379"/>
      <c r="N313" s="379"/>
      <c r="O313" s="379"/>
      <c r="P313" s="379"/>
    </row>
    <row r="314" spans="1:26" ht="19.5" hidden="1">
      <c r="A314" s="389"/>
      <c r="B314" s="381" t="s">
        <v>145</v>
      </c>
      <c r="C314" s="390"/>
      <c r="D314" s="391"/>
      <c r="E314" s="382"/>
      <c r="F314" s="382"/>
      <c r="G314" s="383"/>
      <c r="H314" s="384" t="s">
        <v>146</v>
      </c>
      <c r="I314" s="385">
        <f t="shared" ref="I314:J314" ca="1" si="117">I325</f>
        <v>0</v>
      </c>
      <c r="J314" s="385"/>
      <c r="K314" s="386"/>
      <c r="L314" s="387"/>
      <c r="M314" s="387"/>
      <c r="N314" s="387"/>
      <c r="O314" s="387"/>
      <c r="P314" s="387"/>
    </row>
    <row r="315" spans="1:26" ht="19.5" hidden="1">
      <c r="A315" s="146"/>
      <c r="B315" s="147"/>
      <c r="C315" s="148" t="s">
        <v>16</v>
      </c>
      <c r="D315" s="149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18">L316+L317</f>
        <v>0</v>
      </c>
      <c r="M315" s="154">
        <f t="shared" ca="1" si="118"/>
        <v>0</v>
      </c>
      <c r="N315" s="154">
        <f t="shared" ca="1" si="118"/>
        <v>0</v>
      </c>
      <c r="O315" s="154"/>
      <c r="P315" s="154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6" si="119">L319+L322</f>
        <v>0</v>
      </c>
      <c r="M316" s="45">
        <f t="shared" si="119"/>
        <v>0</v>
      </c>
      <c r="N316" s="45">
        <f t="shared" si="119"/>
        <v>0</v>
      </c>
      <c r="O316" s="45"/>
      <c r="P316" s="45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ref="L317:N317" ca="1" si="120">L320+L323</f>
        <v>0</v>
      </c>
      <c r="M317" s="45">
        <f t="shared" ca="1" si="120"/>
        <v>0</v>
      </c>
      <c r="N317" s="45">
        <f t="shared" ca="1" si="120"/>
        <v>0</v>
      </c>
      <c r="O317" s="45"/>
      <c r="P317" s="45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21">L319+L320</f>
        <v>0</v>
      </c>
      <c r="M318" s="38">
        <f t="shared" ca="1" si="121"/>
        <v>0</v>
      </c>
      <c r="N318" s="38">
        <f t="shared" ca="1" si="121"/>
        <v>0</v>
      </c>
      <c r="O318" s="38"/>
      <c r="P318" s="38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/>
      <c r="P319" s="45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IFERROR(__xludf.DUMMYFUNCTION("IMPORTRANGE(""https://docs.google.com/spreadsheets/d/1MeEWN-I1oV_STSDYn1IFDPWt_1FKiwhDph83XaGc0o0/edit?usp=sharing"",""งบพรบ!EC39"")"),0)</f>
        <v>0</v>
      </c>
      <c r="M320" s="45">
        <f ca="1">IFERROR(__xludf.DUMMYFUNCTION("IMPORTRANGE(""https://docs.google.com/spreadsheets/d/1MeEWN-I1oV_STSDYn1IFDPWt_1FKiwhDph83XaGc0o0/edit?usp=sharing"",""งบพรบ!EH39"")"),0)</f>
        <v>0</v>
      </c>
      <c r="N320" s="45">
        <f ca="1">IFERROR(__xludf.DUMMYFUNCTION("IMPORTRANGE(""https://docs.google.com/spreadsheets/d/1MeEWN-I1oV_STSDYn1IFDPWt_1FKiwhDph83XaGc0o0/edit?usp=sharing"",""งบพรบ!EJ39"")"),0)</f>
        <v>0</v>
      </c>
      <c r="O320" s="45"/>
      <c r="P320" s="45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22">L322+L323</f>
        <v>0</v>
      </c>
      <c r="M321" s="38">
        <f t="shared" ca="1" si="122"/>
        <v>0</v>
      </c>
      <c r="N321" s="38">
        <f t="shared" ca="1" si="122"/>
        <v>0</v>
      </c>
      <c r="O321" s="38"/>
      <c r="P321" s="38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/>
      <c r="P322" s="45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IFERROR(__xludf.DUMMYFUNCTION("IMPORTRANGE(""https://docs.google.com/spreadsheets/d/1MeEWN-I1oV_STSDYn1IFDPWt_1FKiwhDph83XaGc0o0/edit?usp=sharing"",""งบพรบ!EF39"")"),0)</f>
        <v>0</v>
      </c>
      <c r="M323" s="45">
        <f ca="1">IFERROR(__xludf.DUMMYFUNCTION("IMPORTRANGE(""https://docs.google.com/spreadsheets/d/1MeEWN-I1oV_STSDYn1IFDPWt_1FKiwhDph83XaGc0o0/edit?usp=sharing"",""งบพรบ!EI39"")"),0)</f>
        <v>0</v>
      </c>
      <c r="N323" s="45">
        <f ca="1">IFERROR(__xludf.DUMMYFUNCTION("IMPORTRANGE(""https://docs.google.com/spreadsheets/d/1MeEWN-I1oV_STSDYn1IFDPWt_1FKiwhDph83XaGc0o0/edit?usp=sharing"",""งบพรบ!EK39"")"),0)</f>
        <v>0</v>
      </c>
      <c r="O323" s="45"/>
      <c r="P323" s="45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69"/>
      <c r="B324" s="170"/>
      <c r="C324" s="163" t="s">
        <v>16</v>
      </c>
      <c r="D324" s="171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8.75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IFERROR(__xludf.DUMMYFUNCTION("IMPORTRANGE(""https://docs.google.com/spreadsheets/d/1QqKyyYR6Q21VydFLVH3TRQUabQu_ym0Zz7PgGX0-kHA/edit?usp=sharing"",""แผน!EF39"")"),0)</f>
        <v>0</v>
      </c>
      <c r="J325" s="181"/>
      <c r="K325" s="38"/>
      <c r="L325" s="38"/>
      <c r="M325" s="38"/>
      <c r="N325" s="38"/>
      <c r="O325" s="162"/>
      <c r="P325" s="162"/>
    </row>
    <row r="326" spans="1:26" ht="19.5">
      <c r="A326" s="373" t="s">
        <v>148</v>
      </c>
      <c r="B326" s="374"/>
      <c r="C326" s="374"/>
      <c r="D326" s="375"/>
      <c r="E326" s="374"/>
      <c r="F326" s="374"/>
      <c r="G326" s="374"/>
      <c r="H326" s="388"/>
      <c r="I326" s="378"/>
      <c r="J326" s="378"/>
      <c r="K326" s="379"/>
      <c r="L326" s="379"/>
      <c r="M326" s="379"/>
      <c r="N326" s="379"/>
      <c r="O326" s="379"/>
      <c r="P326" s="379"/>
    </row>
    <row r="327" spans="1:26" ht="19.5">
      <c r="A327" s="380"/>
      <c r="B327" s="381" t="s">
        <v>149</v>
      </c>
      <c r="C327" s="391"/>
      <c r="D327" s="382"/>
      <c r="E327" s="382"/>
      <c r="F327" s="382"/>
      <c r="G327" s="383"/>
      <c r="H327" s="384" t="s">
        <v>35</v>
      </c>
      <c r="I327" s="385">
        <f ca="1">IFERROR(__xludf.DUMMYFUNCTION("IMPORTRANGE(""https://docs.google.com/spreadsheets/d/1QqKyyYR6Q21VydFLVH3TRQUabQu_ym0Zz7PgGX0-kHA/edit?usp=sharing"",""แผน!EG39"")"),1000)</f>
        <v>1000</v>
      </c>
      <c r="J327" s="385"/>
      <c r="K327" s="386"/>
      <c r="L327" s="387"/>
      <c r="M327" s="387"/>
      <c r="N327" s="387"/>
      <c r="O327" s="387"/>
      <c r="P327" s="387"/>
    </row>
    <row r="328" spans="1:26" ht="19.5">
      <c r="A328" s="146"/>
      <c r="B328" s="147"/>
      <c r="C328" s="148" t="s">
        <v>16</v>
      </c>
      <c r="D328" s="149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23">L329+L330</f>
        <v>161000</v>
      </c>
      <c r="M328" s="154">
        <f t="shared" ca="1" si="123"/>
        <v>80500</v>
      </c>
      <c r="N328" s="154">
        <f t="shared" ca="1" si="123"/>
        <v>54719</v>
      </c>
      <c r="O328" s="154"/>
      <c r="P328" s="154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29" si="124">L332+L335</f>
        <v>0</v>
      </c>
      <c r="M329" s="45">
        <f t="shared" si="124"/>
        <v>0</v>
      </c>
      <c r="N329" s="45">
        <f t="shared" si="124"/>
        <v>0</v>
      </c>
      <c r="O329" s="45"/>
      <c r="P329" s="45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ref="L330:N330" ca="1" si="125">L333+L336</f>
        <v>161000</v>
      </c>
      <c r="M330" s="45">
        <f t="shared" ca="1" si="125"/>
        <v>80500</v>
      </c>
      <c r="N330" s="45">
        <f t="shared" ca="1" si="125"/>
        <v>54719</v>
      </c>
      <c r="O330" s="45"/>
      <c r="P330" s="45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26">L332+L333</f>
        <v>161000</v>
      </c>
      <c r="M331" s="38">
        <f t="shared" ca="1" si="126"/>
        <v>80500</v>
      </c>
      <c r="N331" s="38">
        <f t="shared" ca="1" si="126"/>
        <v>54719</v>
      </c>
      <c r="O331" s="38"/>
      <c r="P331" s="38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/>
      <c r="P332" s="45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IFERROR(__xludf.DUMMYFUNCTION("IMPORTRANGE(""https://docs.google.com/spreadsheets/d/1MeEWN-I1oV_STSDYn1IFDPWt_1FKiwhDph83XaGc0o0/edit?usp=sharing"",""งบพรบ!EM39"")"),161000)</f>
        <v>161000</v>
      </c>
      <c r="M333" s="45">
        <f ca="1">IFERROR(__xludf.DUMMYFUNCTION("IMPORTRANGE(""https://docs.google.com/spreadsheets/d/1MeEWN-I1oV_STSDYn1IFDPWt_1FKiwhDph83XaGc0o0/edit?usp=sharing"",""งบพรบ!ER39"")"),80500)</f>
        <v>80500</v>
      </c>
      <c r="N333" s="45">
        <f ca="1">IFERROR(__xludf.DUMMYFUNCTION("IMPORTRANGE(""https://docs.google.com/spreadsheets/d/1MeEWN-I1oV_STSDYn1IFDPWt_1FKiwhDph83XaGc0o0/edit?usp=sharing"",""งบพรบ!ET39"")"),54719)</f>
        <v>54719</v>
      </c>
      <c r="O333" s="45"/>
      <c r="P333" s="45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27">L335+L336</f>
        <v>0</v>
      </c>
      <c r="M334" s="38">
        <f t="shared" ca="1" si="127"/>
        <v>0</v>
      </c>
      <c r="N334" s="38">
        <f t="shared" ca="1" si="127"/>
        <v>0</v>
      </c>
      <c r="O334" s="38"/>
      <c r="P334" s="38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/>
      <c r="P335" s="45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IFERROR(__xludf.DUMMYFUNCTION("IMPORTRANGE(""https://docs.google.com/spreadsheets/d/1MeEWN-I1oV_STSDYn1IFDPWt_1FKiwhDph83XaGc0o0/edit?usp=sharing"",""งบพรบ!EP39"")"),0)</f>
        <v>0</v>
      </c>
      <c r="M336" s="45">
        <f ca="1">IFERROR(__xludf.DUMMYFUNCTION("IMPORTRANGE(""https://docs.google.com/spreadsheets/d/1MeEWN-I1oV_STSDYn1IFDPWt_1FKiwhDph83XaGc0o0/edit?usp=sharing"",""งบพรบ!ES39"")"),0)</f>
        <v>0</v>
      </c>
      <c r="N336" s="45">
        <f ca="1">IFERROR(__xludf.DUMMYFUNCTION("IMPORTRANGE(""https://docs.google.com/spreadsheets/d/1MeEWN-I1oV_STSDYn1IFDPWt_1FKiwhDph83XaGc0o0/edit?usp=sharing"",""งบพรบ!EU39"")"),0)</f>
        <v>0</v>
      </c>
      <c r="O336" s="45"/>
      <c r="P336" s="45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69"/>
      <c r="B337" s="170"/>
      <c r="C337" s="163" t="s">
        <v>16</v>
      </c>
      <c r="D337" s="171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8.75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IFERROR(__xludf.DUMMYFUNCTION("IMPORTRANGE(""https://docs.google.com/spreadsheets/d/1QqKyyYR6Q21VydFLVH3TRQUabQu_ym0Zz7PgGX0-kHA/edit?usp=sharing"",""แผน!EG39"")"),1000)</f>
        <v>1000</v>
      </c>
      <c r="J338" s="37"/>
      <c r="K338" s="38"/>
      <c r="L338" s="38"/>
      <c r="M338" s="38"/>
      <c r="N338" s="38"/>
      <c r="O338" s="38"/>
      <c r="P338" s="38"/>
    </row>
    <row r="339" spans="1:26" ht="18.75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8.75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IFERROR(__xludf.DUMMYFUNCTION("IMPORTRANGE(""https://docs.google.com/spreadsheets/d/1QqKyyYR6Q21VydFLVH3TRQUabQu_ym0Zz7PgGX0-kHA/edit?usp=sharing"",""แผน!EH39"")"),4)</f>
        <v>4</v>
      </c>
      <c r="J340" s="37"/>
      <c r="K340" s="38"/>
      <c r="L340" s="38"/>
      <c r="M340" s="38"/>
      <c r="N340" s="38"/>
      <c r="O340" s="38"/>
      <c r="P340" s="38"/>
    </row>
    <row r="341" spans="1:26" ht="18.75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/>
      <c r="K341" s="38"/>
      <c r="L341" s="38"/>
      <c r="M341" s="38"/>
      <c r="N341" s="38"/>
      <c r="O341" s="38"/>
      <c r="P341" s="38"/>
    </row>
    <row r="342" spans="1:26" ht="18.75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/>
      <c r="K342" s="38"/>
      <c r="L342" s="38"/>
      <c r="M342" s="38"/>
      <c r="N342" s="38"/>
      <c r="O342" s="38"/>
      <c r="P342" s="38"/>
    </row>
    <row r="343" spans="1:26" ht="18.75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/>
      <c r="K343" s="38"/>
      <c r="L343" s="38"/>
      <c r="M343" s="38"/>
      <c r="N343" s="38"/>
      <c r="O343" s="38"/>
      <c r="P343" s="38"/>
    </row>
    <row r="344" spans="1:26" ht="19.5">
      <c r="A344" s="380"/>
      <c r="B344" s="381" t="s">
        <v>157</v>
      </c>
      <c r="C344" s="391"/>
      <c r="D344" s="382"/>
      <c r="E344" s="382"/>
      <c r="F344" s="382"/>
      <c r="G344" s="383"/>
      <c r="H344" s="384"/>
      <c r="I344" s="392"/>
      <c r="J344" s="392"/>
      <c r="K344" s="387"/>
      <c r="L344" s="387"/>
      <c r="M344" s="387"/>
      <c r="N344" s="387"/>
      <c r="O344" s="387"/>
      <c r="P344" s="387"/>
    </row>
    <row r="345" spans="1:26" ht="19.5">
      <c r="A345" s="146"/>
      <c r="B345" s="147"/>
      <c r="C345" s="148" t="s">
        <v>16</v>
      </c>
      <c r="D345" s="149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28">L346+L347</f>
        <v>491410</v>
      </c>
      <c r="M345" s="154">
        <f t="shared" ca="1" si="128"/>
        <v>275710</v>
      </c>
      <c r="N345" s="154">
        <f t="shared" ca="1" si="128"/>
        <v>161166.29999999999</v>
      </c>
      <c r="O345" s="154"/>
      <c r="P345" s="154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6" si="129">L349+L352</f>
        <v>0</v>
      </c>
      <c r="M346" s="45">
        <f t="shared" si="129"/>
        <v>0</v>
      </c>
      <c r="N346" s="45">
        <f t="shared" si="129"/>
        <v>0</v>
      </c>
      <c r="O346" s="45"/>
      <c r="P346" s="45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ref="L347:N347" ca="1" si="130">L350+L353</f>
        <v>491410</v>
      </c>
      <c r="M347" s="45">
        <f t="shared" ca="1" si="130"/>
        <v>275710</v>
      </c>
      <c r="N347" s="45">
        <f t="shared" ca="1" si="130"/>
        <v>161166.29999999999</v>
      </c>
      <c r="O347" s="45"/>
      <c r="P347" s="45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31">L349+L350</f>
        <v>431410</v>
      </c>
      <c r="M348" s="38">
        <f t="shared" ca="1" si="131"/>
        <v>215710</v>
      </c>
      <c r="N348" s="38">
        <f t="shared" ca="1" si="131"/>
        <v>101166.3</v>
      </c>
      <c r="O348" s="38"/>
      <c r="P348" s="38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/>
      <c r="P349" s="45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IFERROR(__xludf.DUMMYFUNCTION("IMPORTRANGE(""https://docs.google.com/spreadsheets/d/1MeEWN-I1oV_STSDYn1IFDPWt_1FKiwhDph83XaGc0o0/edit?usp=sharing"",""งบพรบ!EW39"")"),431410)</f>
        <v>431410</v>
      </c>
      <c r="M350" s="45">
        <f ca="1">IFERROR(__xludf.DUMMYFUNCTION("IMPORTRANGE(""https://docs.google.com/spreadsheets/d/1MeEWN-I1oV_STSDYn1IFDPWt_1FKiwhDph83XaGc0o0/edit?usp=sharing"",""งบพรบ!FB39"")"),215710)</f>
        <v>215710</v>
      </c>
      <c r="N350" s="45">
        <f ca="1">IFERROR(__xludf.DUMMYFUNCTION("IMPORTRANGE(""https://docs.google.com/spreadsheets/d/1MeEWN-I1oV_STSDYn1IFDPWt_1FKiwhDph83XaGc0o0/edit?usp=sharing"",""งบพรบ!FD39"")"),101166.3)</f>
        <v>101166.3</v>
      </c>
      <c r="O350" s="45"/>
      <c r="P350" s="45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32">L352+L353</f>
        <v>60000</v>
      </c>
      <c r="M351" s="38">
        <f t="shared" ca="1" si="132"/>
        <v>60000</v>
      </c>
      <c r="N351" s="38">
        <f t="shared" ca="1" si="132"/>
        <v>60000</v>
      </c>
      <c r="O351" s="38"/>
      <c r="P351" s="38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/>
      <c r="P352" s="45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IFERROR(__xludf.DUMMYFUNCTION("IMPORTRANGE(""https://docs.google.com/spreadsheets/d/1MeEWN-I1oV_STSDYn1IFDPWt_1FKiwhDph83XaGc0o0/edit?usp=sharing"",""งบพรบ!EZ39"")"),60000)</f>
        <v>60000</v>
      </c>
      <c r="M353" s="45">
        <f ca="1">IFERROR(__xludf.DUMMYFUNCTION("IMPORTRANGE(""https://docs.google.com/spreadsheets/d/1MeEWN-I1oV_STSDYn1IFDPWt_1FKiwhDph83XaGc0o0/edit?usp=sharing"",""งบพรบ!FC39"")"),60000)</f>
        <v>60000</v>
      </c>
      <c r="N353" s="45">
        <f ca="1">IFERROR(__xludf.DUMMYFUNCTION("IMPORTRANGE(""https://docs.google.com/spreadsheets/d/1MeEWN-I1oV_STSDYn1IFDPWt_1FKiwhDph83XaGc0o0/edit?usp=sharing"",""งบพรบ!FE39"")"),60000)</f>
        <v>60000</v>
      </c>
      <c r="O353" s="45"/>
      <c r="P353" s="45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45"/>
      <c r="B354" s="253"/>
      <c r="C354" s="246"/>
      <c r="D354" s="393" t="s">
        <v>158</v>
      </c>
      <c r="E354" s="246"/>
      <c r="F354" s="246"/>
      <c r="G354" s="248"/>
      <c r="H354" s="394"/>
      <c r="I354" s="250"/>
      <c r="J354" s="250"/>
      <c r="K354" s="251"/>
      <c r="L354" s="251"/>
      <c r="M354" s="251"/>
      <c r="N354" s="251"/>
      <c r="O354" s="251"/>
      <c r="P354" s="251"/>
    </row>
    <row r="355" spans="1:26" ht="19.5">
      <c r="A355" s="395"/>
      <c r="B355" s="396"/>
      <c r="C355" s="397"/>
      <c r="D355" s="398" t="s">
        <v>159</v>
      </c>
      <c r="E355" s="399"/>
      <c r="F355" s="399"/>
      <c r="G355" s="400"/>
      <c r="H355" s="401" t="s">
        <v>35</v>
      </c>
      <c r="I355" s="402">
        <f ca="1">IFERROR(__xludf.DUMMYFUNCTION("IMPORTRANGE(""https://docs.google.com/spreadsheets/d/1QqKyyYR6Q21VydFLVH3TRQUabQu_ym0Zz7PgGX0-kHA/edit?usp=sharing"",""แผน!EP39"")"),115)</f>
        <v>115</v>
      </c>
      <c r="J355" s="402"/>
      <c r="K355" s="403"/>
      <c r="L355" s="404"/>
      <c r="M355" s="404"/>
      <c r="N355" s="404"/>
      <c r="O355" s="404"/>
      <c r="P355" s="404"/>
    </row>
    <row r="356" spans="1:26" ht="19.5">
      <c r="A356" s="395"/>
      <c r="B356" s="396"/>
      <c r="C356" s="397"/>
      <c r="D356" s="405" t="s">
        <v>160</v>
      </c>
      <c r="E356" s="399"/>
      <c r="F356" s="399"/>
      <c r="G356" s="400"/>
      <c r="H356" s="406"/>
      <c r="I356" s="407"/>
      <c r="J356" s="407"/>
      <c r="K356" s="404"/>
      <c r="L356" s="404"/>
      <c r="M356" s="404"/>
      <c r="N356" s="404"/>
      <c r="O356" s="404"/>
      <c r="P356" s="404"/>
    </row>
    <row r="357" spans="1:26" ht="19.5">
      <c r="A357" s="169"/>
      <c r="B357" s="170"/>
      <c r="C357" s="163" t="s">
        <v>16</v>
      </c>
      <c r="D357" s="171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8.75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/>
      <c r="K358" s="38"/>
      <c r="L358" s="162"/>
      <c r="M358" s="162"/>
      <c r="N358" s="162"/>
      <c r="O358" s="162"/>
      <c r="P358" s="162"/>
    </row>
    <row r="359" spans="1:26" ht="18.75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IFERROR(__xludf.DUMMYFUNCTION("IMPORTRANGE(""https://docs.google.com/spreadsheets/d/1QqKyyYR6Q21VydFLVH3TRQUabQu_ym0Zz7PgGX0-kHA/edit?usp=sharing"",""แผน!EO39"")"),1150)</f>
        <v>1150</v>
      </c>
      <c r="J359" s="37"/>
      <c r="K359" s="38"/>
      <c r="L359" s="162"/>
      <c r="M359" s="162"/>
      <c r="N359" s="162"/>
      <c r="O359" s="162"/>
      <c r="P359" s="162"/>
    </row>
    <row r="360" spans="1:26" ht="18.75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IFERROR(__xludf.DUMMYFUNCTION("IMPORTRANGE(""https://docs.google.com/spreadsheets/d/1QqKyyYR6Q21VydFLVH3TRQUabQu_ym0Zz7PgGX0-kHA/edit?usp=sharing"",""แผน!EP39"")"),115)</f>
        <v>115</v>
      </c>
      <c r="J360" s="37"/>
      <c r="K360" s="38"/>
      <c r="L360" s="162"/>
      <c r="M360" s="162"/>
      <c r="N360" s="162"/>
      <c r="O360" s="162"/>
      <c r="P360" s="162"/>
    </row>
    <row r="361" spans="1:26" ht="18.75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/>
      <c r="K361" s="38"/>
      <c r="L361" s="162"/>
      <c r="M361" s="162"/>
      <c r="N361" s="162"/>
      <c r="O361" s="162"/>
      <c r="P361" s="162"/>
    </row>
    <row r="362" spans="1:26" ht="18.75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IFERROR(__xludf.DUMMYFUNCTION("IMPORTRANGE(""https://docs.google.com/spreadsheets/d/1QqKyyYR6Q21VydFLVH3TRQUabQu_ym0Zz7PgGX0-kHA/edit?usp=sharing"",""แผน!EP39"")"),115)</f>
        <v>115</v>
      </c>
      <c r="J362" s="37"/>
      <c r="K362" s="38"/>
      <c r="L362" s="162"/>
      <c r="M362" s="162"/>
      <c r="N362" s="162"/>
      <c r="O362" s="162"/>
      <c r="P362" s="162"/>
    </row>
    <row r="363" spans="1:26" ht="18.75">
      <c r="A363" s="408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/>
      <c r="K363" s="38"/>
      <c r="L363" s="162"/>
      <c r="M363" s="162"/>
      <c r="N363" s="162"/>
      <c r="O363" s="162"/>
      <c r="P363" s="162"/>
    </row>
    <row r="364" spans="1:26" ht="19.5">
      <c r="A364" s="409"/>
      <c r="B364" s="410"/>
      <c r="C364" s="411"/>
      <c r="D364" s="412" t="s">
        <v>165</v>
      </c>
      <c r="E364" s="413"/>
      <c r="F364" s="413"/>
      <c r="G364" s="414"/>
      <c r="H364" s="415" t="s">
        <v>35</v>
      </c>
      <c r="I364" s="416">
        <f t="shared" ref="I364:J364" ca="1" si="133">I365+I374</f>
        <v>315</v>
      </c>
      <c r="J364" s="416"/>
      <c r="K364" s="417"/>
      <c r="L364" s="418"/>
      <c r="M364" s="418"/>
      <c r="N364" s="418"/>
      <c r="O364" s="418"/>
      <c r="P364" s="418"/>
      <c r="Q364" s="419"/>
      <c r="R364" s="419"/>
      <c r="S364" s="419"/>
      <c r="T364" s="419"/>
      <c r="U364" s="419"/>
      <c r="V364" s="419"/>
      <c r="W364" s="419"/>
      <c r="X364" s="419"/>
      <c r="Y364" s="419"/>
      <c r="Z364" s="419"/>
    </row>
    <row r="365" spans="1:26" ht="19.5">
      <c r="A365" s="420"/>
      <c r="B365" s="421"/>
      <c r="C365" s="422"/>
      <c r="D365" s="422" t="s">
        <v>166</v>
      </c>
      <c r="E365" s="423"/>
      <c r="F365" s="423"/>
      <c r="G365" s="424"/>
      <c r="H365" s="425" t="s">
        <v>35</v>
      </c>
      <c r="I365" s="426">
        <f ca="1">IFERROR(__xludf.DUMMYFUNCTION("IMPORTRANGE(""https://docs.google.com/spreadsheets/d/1QqKyyYR6Q21VydFLVH3TRQUabQu_ym0Zz7PgGX0-kHA/edit?usp=sharing"",""แผน!EJ39"")"),15)</f>
        <v>15</v>
      </c>
      <c r="J365" s="426"/>
      <c r="K365" s="427"/>
      <c r="L365" s="428"/>
      <c r="M365" s="428"/>
      <c r="N365" s="428"/>
      <c r="O365" s="428"/>
      <c r="P365" s="428"/>
      <c r="Q365" s="419"/>
      <c r="R365" s="419"/>
      <c r="S365" s="419"/>
      <c r="T365" s="419"/>
      <c r="U365" s="419"/>
      <c r="V365" s="419"/>
      <c r="W365" s="419"/>
      <c r="X365" s="419"/>
      <c r="Y365" s="419"/>
      <c r="Z365" s="419"/>
    </row>
    <row r="366" spans="1:26" ht="19.5">
      <c r="A366" s="420"/>
      <c r="B366" s="421"/>
      <c r="C366" s="422"/>
      <c r="D366" s="429" t="s">
        <v>167</v>
      </c>
      <c r="E366" s="423"/>
      <c r="F366" s="423"/>
      <c r="G366" s="424"/>
      <c r="H366" s="430"/>
      <c r="I366" s="431"/>
      <c r="J366" s="431"/>
      <c r="K366" s="428"/>
      <c r="L366" s="428"/>
      <c r="M366" s="428"/>
      <c r="N366" s="428"/>
      <c r="O366" s="428"/>
      <c r="P366" s="428"/>
      <c r="Q366" s="419"/>
      <c r="R366" s="419"/>
      <c r="S366" s="419"/>
      <c r="T366" s="419"/>
      <c r="U366" s="419"/>
      <c r="V366" s="419"/>
      <c r="W366" s="419"/>
      <c r="X366" s="419"/>
      <c r="Y366" s="419"/>
      <c r="Z366" s="419"/>
    </row>
    <row r="367" spans="1:26" ht="19.5">
      <c r="A367" s="169"/>
      <c r="B367" s="170"/>
      <c r="C367" s="163" t="s">
        <v>16</v>
      </c>
      <c r="D367" s="171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8.75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/>
      <c r="K368" s="38"/>
      <c r="L368" s="162"/>
      <c r="M368" s="162"/>
      <c r="N368" s="162"/>
      <c r="O368" s="162"/>
      <c r="P368" s="162"/>
    </row>
    <row r="369" spans="1:26" ht="18.75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IFERROR(__xludf.DUMMYFUNCTION("IMPORTRANGE(""https://docs.google.com/spreadsheets/d/1QqKyyYR6Q21VydFLVH3TRQUabQu_ym0Zz7PgGX0-kHA/edit?usp=sharing"",""แผน!EI39"")"),150)</f>
        <v>150</v>
      </c>
      <c r="J369" s="37"/>
      <c r="K369" s="38"/>
      <c r="L369" s="162"/>
      <c r="M369" s="162"/>
      <c r="N369" s="162"/>
      <c r="O369" s="162"/>
      <c r="P369" s="162"/>
    </row>
    <row r="370" spans="1:26" ht="18.75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IFERROR(__xludf.DUMMYFUNCTION("IMPORTRANGE(""https://docs.google.com/spreadsheets/d/1QqKyyYR6Q21VydFLVH3TRQUabQu_ym0Zz7PgGX0-kHA/edit?usp=sharing"",""แผน!EJ39"")"),15)</f>
        <v>15</v>
      </c>
      <c r="J370" s="37"/>
      <c r="K370" s="38"/>
      <c r="L370" s="162"/>
      <c r="M370" s="162"/>
      <c r="N370" s="162"/>
      <c r="O370" s="162"/>
      <c r="P370" s="162"/>
    </row>
    <row r="371" spans="1:26" ht="18.75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/>
      <c r="K371" s="38"/>
      <c r="L371" s="162"/>
      <c r="M371" s="162"/>
      <c r="N371" s="162"/>
      <c r="O371" s="162"/>
      <c r="P371" s="162"/>
    </row>
    <row r="372" spans="1:26" ht="18.75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IFERROR(__xludf.DUMMYFUNCTION("IMPORTRANGE(""https://docs.google.com/spreadsheets/d/1QqKyyYR6Q21VydFLVH3TRQUabQu_ym0Zz7PgGX0-kHA/edit?usp=sharing"",""แผน!EJ39"")"),15)</f>
        <v>15</v>
      </c>
      <c r="J372" s="37"/>
      <c r="K372" s="38"/>
      <c r="L372" s="162"/>
      <c r="M372" s="162"/>
      <c r="N372" s="162"/>
      <c r="O372" s="162"/>
      <c r="P372" s="162"/>
    </row>
    <row r="373" spans="1:26" ht="18.75">
      <c r="A373" s="408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/>
      <c r="K373" s="38"/>
      <c r="L373" s="162"/>
      <c r="M373" s="162"/>
      <c r="N373" s="162"/>
      <c r="O373" s="162"/>
      <c r="P373" s="162"/>
    </row>
    <row r="374" spans="1:26" ht="19.5">
      <c r="A374" s="420"/>
      <c r="B374" s="421"/>
      <c r="C374" s="422"/>
      <c r="D374" s="422" t="s">
        <v>168</v>
      </c>
      <c r="E374" s="423"/>
      <c r="F374" s="423"/>
      <c r="G374" s="424"/>
      <c r="H374" s="425" t="s">
        <v>35</v>
      </c>
      <c r="I374" s="432">
        <f ca="1">IFERROR(__xludf.DUMMYFUNCTION("IMPORTRANGE(""https://docs.google.com/spreadsheets/d/1QqKyyYR6Q21VydFLVH3TRQUabQu_ym0Zz7PgGX0-kHA/edit?usp=sharing"",""แผน!EU39"")"),300)</f>
        <v>300</v>
      </c>
      <c r="J374" s="426"/>
      <c r="K374" s="427"/>
      <c r="L374" s="428"/>
      <c r="M374" s="428"/>
      <c r="N374" s="428"/>
      <c r="O374" s="428"/>
      <c r="P374" s="428"/>
      <c r="Q374" s="419"/>
      <c r="R374" s="419"/>
      <c r="S374" s="419"/>
      <c r="T374" s="419"/>
      <c r="U374" s="419"/>
      <c r="V374" s="419"/>
      <c r="W374" s="419"/>
      <c r="X374" s="419"/>
      <c r="Y374" s="419"/>
      <c r="Z374" s="419"/>
    </row>
    <row r="375" spans="1:26" ht="19.5">
      <c r="A375" s="420"/>
      <c r="B375" s="421"/>
      <c r="C375" s="422"/>
      <c r="D375" s="429" t="s">
        <v>169</v>
      </c>
      <c r="E375" s="423"/>
      <c r="F375" s="423"/>
      <c r="G375" s="424"/>
      <c r="H375" s="430"/>
      <c r="I375" s="431"/>
      <c r="J375" s="431"/>
      <c r="K375" s="428"/>
      <c r="L375" s="428"/>
      <c r="M375" s="428"/>
      <c r="N375" s="428"/>
      <c r="O375" s="428"/>
      <c r="P375" s="428"/>
      <c r="Q375" s="419"/>
      <c r="R375" s="419"/>
      <c r="S375" s="419"/>
      <c r="T375" s="419"/>
      <c r="U375" s="419"/>
      <c r="V375" s="419"/>
      <c r="W375" s="419"/>
      <c r="X375" s="419"/>
      <c r="Y375" s="419"/>
      <c r="Z375" s="419"/>
    </row>
    <row r="376" spans="1:26" ht="19.5">
      <c r="A376" s="169"/>
      <c r="B376" s="170"/>
      <c r="C376" s="163" t="s">
        <v>16</v>
      </c>
      <c r="D376" s="171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8.75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/>
      <c r="K377" s="38"/>
      <c r="L377" s="162"/>
      <c r="M377" s="162"/>
      <c r="N377" s="162"/>
      <c r="O377" s="162"/>
      <c r="P377" s="162"/>
    </row>
    <row r="378" spans="1:26" ht="18.75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IFERROR(__xludf.DUMMYFUNCTION("IMPORTRANGE(""https://docs.google.com/spreadsheets/d/1QqKyyYR6Q21VydFLVH3TRQUabQu_ym0Zz7PgGX0-kHA/edit?usp=sharing"",""แผน!ET39"")"),1000)</f>
        <v>1000</v>
      </c>
      <c r="J378" s="37"/>
      <c r="K378" s="38"/>
      <c r="L378" s="162"/>
      <c r="M378" s="162"/>
      <c r="N378" s="162"/>
      <c r="O378" s="162"/>
      <c r="P378" s="162"/>
    </row>
    <row r="379" spans="1:26" ht="18.75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IFERROR(__xludf.DUMMYFUNCTION("IMPORTRANGE(""https://docs.google.com/spreadsheets/d/1QqKyyYR6Q21VydFLVH3TRQUabQu_ym0Zz7PgGX0-kHA/edit?usp=sharing"",""แผน!EU39"")"),300)</f>
        <v>300</v>
      </c>
      <c r="J379" s="37"/>
      <c r="K379" s="38"/>
      <c r="L379" s="162"/>
      <c r="M379" s="162"/>
      <c r="N379" s="162"/>
      <c r="O379" s="162"/>
      <c r="P379" s="162"/>
    </row>
    <row r="380" spans="1:26" ht="18.75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/>
      <c r="K380" s="38"/>
      <c r="L380" s="162"/>
      <c r="M380" s="162"/>
      <c r="N380" s="162"/>
      <c r="O380" s="162"/>
      <c r="P380" s="162"/>
    </row>
    <row r="381" spans="1:26" ht="18.75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IFERROR(__xludf.DUMMYFUNCTION("IMPORTRANGE(""https://docs.google.com/spreadsheets/d/1QqKyyYR6Q21VydFLVH3TRQUabQu_ym0Zz7PgGX0-kHA/edit?usp=sharing"",""แผน!EU39"")"),300)</f>
        <v>300</v>
      </c>
      <c r="J381" s="37"/>
      <c r="K381" s="38"/>
      <c r="L381" s="162"/>
      <c r="M381" s="162"/>
      <c r="N381" s="162"/>
      <c r="O381" s="162"/>
      <c r="P381" s="162"/>
    </row>
    <row r="382" spans="1:26" ht="18.75">
      <c r="A382" s="408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/>
      <c r="K382" s="38"/>
      <c r="L382" s="162"/>
      <c r="M382" s="162"/>
      <c r="N382" s="162"/>
      <c r="O382" s="162"/>
      <c r="P382" s="162"/>
    </row>
    <row r="383" spans="1:26" ht="19.5">
      <c r="A383" s="245"/>
      <c r="B383" s="253"/>
      <c r="C383" s="246"/>
      <c r="D383" s="393" t="s">
        <v>170</v>
      </c>
      <c r="E383" s="246"/>
      <c r="F383" s="246"/>
      <c r="G383" s="248"/>
      <c r="H383" s="394"/>
      <c r="I383" s="250"/>
      <c r="J383" s="250"/>
      <c r="K383" s="251"/>
      <c r="L383" s="251"/>
      <c r="M383" s="251"/>
      <c r="N383" s="251"/>
      <c r="O383" s="251"/>
      <c r="P383" s="251"/>
    </row>
    <row r="384" spans="1:26" ht="19.5">
      <c r="A384" s="169"/>
      <c r="B384" s="170"/>
      <c r="C384" s="33" t="s">
        <v>16</v>
      </c>
      <c r="D384" s="171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8.75">
      <c r="A385" s="323"/>
      <c r="B385" s="326"/>
      <c r="C385" s="324"/>
      <c r="D385" s="326"/>
      <c r="E385" s="433" t="s">
        <v>163</v>
      </c>
      <c r="F385" s="326"/>
      <c r="G385" s="327"/>
      <c r="H385" s="434" t="s">
        <v>35</v>
      </c>
      <c r="I385" s="328">
        <f ca="1">IFERROR(__xludf.DUMMYFUNCTION("IMPORTRANGE(""https://docs.google.com/spreadsheets/d/1QqKyyYR6Q21VydFLVH3TRQUabQu_ym0Zz7PgGX0-kHA/edit?usp=sharing"",""แผน!EW39"")"),20)</f>
        <v>20</v>
      </c>
      <c r="J385" s="328"/>
      <c r="K385" s="435"/>
      <c r="L385" s="329"/>
      <c r="M385" s="329"/>
      <c r="N385" s="329"/>
      <c r="O385" s="329"/>
      <c r="P385" s="329"/>
    </row>
    <row r="386" spans="1:26" ht="19.5" hidden="1">
      <c r="A386" s="436" t="s">
        <v>171</v>
      </c>
      <c r="B386" s="437"/>
      <c r="C386" s="437"/>
      <c r="D386" s="437"/>
      <c r="E386" s="438"/>
      <c r="F386" s="438"/>
      <c r="G386" s="439"/>
      <c r="H386" s="440"/>
      <c r="I386" s="441"/>
      <c r="J386" s="441"/>
      <c r="K386" s="442"/>
      <c r="L386" s="442"/>
      <c r="M386" s="442"/>
      <c r="N386" s="442"/>
      <c r="O386" s="442"/>
      <c r="P386" s="442"/>
    </row>
    <row r="387" spans="1:26" ht="19.5" hidden="1">
      <c r="A387" s="443" t="s">
        <v>172</v>
      </c>
      <c r="B387" s="444"/>
      <c r="C387" s="444"/>
      <c r="D387" s="445"/>
      <c r="E387" s="444"/>
      <c r="F387" s="444"/>
      <c r="G387" s="444"/>
      <c r="H387" s="446"/>
      <c r="I387" s="447"/>
      <c r="J387" s="447"/>
      <c r="K387" s="448"/>
      <c r="L387" s="448"/>
      <c r="M387" s="448"/>
      <c r="N387" s="448"/>
      <c r="O387" s="448"/>
      <c r="P387" s="448"/>
    </row>
    <row r="388" spans="1:26" ht="19.5" hidden="1">
      <c r="A388" s="449"/>
      <c r="B388" s="450" t="s">
        <v>173</v>
      </c>
      <c r="C388" s="451"/>
      <c r="D388" s="452"/>
      <c r="E388" s="452"/>
      <c r="F388" s="452"/>
      <c r="G388" s="453"/>
      <c r="H388" s="454" t="s">
        <v>66</v>
      </c>
      <c r="I388" s="455">
        <f t="shared" ref="I388:J388" si="134">I400</f>
        <v>0</v>
      </c>
      <c r="J388" s="455"/>
      <c r="K388" s="456"/>
      <c r="L388" s="457"/>
      <c r="M388" s="457"/>
      <c r="N388" s="457"/>
      <c r="O388" s="457"/>
      <c r="P388" s="457"/>
    </row>
    <row r="389" spans="1:26" ht="19.5" hidden="1">
      <c r="A389" s="146"/>
      <c r="B389" s="147"/>
      <c r="C389" s="148" t="s">
        <v>16</v>
      </c>
      <c r="D389" s="149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35">L390+L391</f>
        <v>0</v>
      </c>
      <c r="M389" s="154">
        <f t="shared" ca="1" si="135"/>
        <v>0</v>
      </c>
      <c r="N389" s="154">
        <f t="shared" ca="1" si="135"/>
        <v>0</v>
      </c>
      <c r="O389" s="154"/>
      <c r="P389" s="154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0" si="136">L393+L396</f>
        <v>0</v>
      </c>
      <c r="M390" s="45">
        <f t="shared" si="136"/>
        <v>0</v>
      </c>
      <c r="N390" s="45">
        <f t="shared" si="136"/>
        <v>0</v>
      </c>
      <c r="O390" s="45"/>
      <c r="P390" s="45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ref="L391:N391" ca="1" si="137">L394+L397</f>
        <v>0</v>
      </c>
      <c r="M391" s="45">
        <f t="shared" ca="1" si="137"/>
        <v>0</v>
      </c>
      <c r="N391" s="45">
        <f t="shared" ca="1" si="137"/>
        <v>0</v>
      </c>
      <c r="O391" s="45"/>
      <c r="P391" s="45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38">L393+L394</f>
        <v>0</v>
      </c>
      <c r="M392" s="38">
        <f t="shared" ca="1" si="138"/>
        <v>0</v>
      </c>
      <c r="N392" s="38">
        <f t="shared" ca="1" si="138"/>
        <v>0</v>
      </c>
      <c r="O392" s="38"/>
      <c r="P392" s="38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/>
      <c r="P393" s="45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IFERROR(__xludf.DUMMYFUNCTION("IMPORTRANGE(""https://docs.google.com/spreadsheets/d/1MeEWN-I1oV_STSDYn1IFDPWt_1FKiwhDph83XaGc0o0/edit?usp=sharing"",""งบพรบ!FG39"")"),0)</f>
        <v>0</v>
      </c>
      <c r="M394" s="45">
        <f ca="1">IFERROR(__xludf.DUMMYFUNCTION("IMPORTRANGE(""https://docs.google.com/spreadsheets/d/1MeEWN-I1oV_STSDYn1IFDPWt_1FKiwhDph83XaGc0o0/edit?usp=sharing"",""งบพรบ!FL39"")"),0)</f>
        <v>0</v>
      </c>
      <c r="N394" s="45">
        <f ca="1">IFERROR(__xludf.DUMMYFUNCTION("IMPORTRANGE(""https://docs.google.com/spreadsheets/d/1MeEWN-I1oV_STSDYn1IFDPWt_1FKiwhDph83XaGc0o0/edit?usp=sharing"",""งบพรบ!FN39"")"),0)</f>
        <v>0</v>
      </c>
      <c r="O394" s="45"/>
      <c r="P394" s="45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39">L396+L397</f>
        <v>0</v>
      </c>
      <c r="M395" s="38">
        <f t="shared" ca="1" si="139"/>
        <v>0</v>
      </c>
      <c r="N395" s="38">
        <f t="shared" ca="1" si="139"/>
        <v>0</v>
      </c>
      <c r="O395" s="38"/>
      <c r="P395" s="38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/>
      <c r="P396" s="45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IFERROR(__xludf.DUMMYFUNCTION("IMPORTRANGE(""https://docs.google.com/spreadsheets/d/1MeEWN-I1oV_STSDYn1IFDPWt_1FKiwhDph83XaGc0o0/edit?usp=sharing"",""งบพรบ!FJ39"")"),0)</f>
        <v>0</v>
      </c>
      <c r="M397" s="45">
        <f ca="1">IFERROR(__xludf.DUMMYFUNCTION("IMPORTRANGE(""https://docs.google.com/spreadsheets/d/1MeEWN-I1oV_STSDYn1IFDPWt_1FKiwhDph83XaGc0o0/edit?usp=sharing"",""งบพรบ!FM39"")"),0)</f>
        <v>0</v>
      </c>
      <c r="N397" s="45">
        <f ca="1">IFERROR(__xludf.DUMMYFUNCTION("IMPORTRANGE(""https://docs.google.com/spreadsheets/d/1MeEWN-I1oV_STSDYn1IFDPWt_1FKiwhDph83XaGc0o0/edit?usp=sharing"",""งบพรบ!FO39"")"),0)</f>
        <v>0</v>
      </c>
      <c r="O397" s="45"/>
      <c r="P397" s="45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69"/>
      <c r="B398" s="170"/>
      <c r="C398" s="163" t="s">
        <v>16</v>
      </c>
      <c r="D398" s="171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8.75" hidden="1">
      <c r="A399" s="458"/>
      <c r="B399" s="147"/>
      <c r="C399" s="459"/>
      <c r="D399" s="193" t="s">
        <v>174</v>
      </c>
      <c r="E399" s="358"/>
      <c r="F399" s="147"/>
      <c r="G399" s="150"/>
      <c r="H399" s="460" t="s">
        <v>9</v>
      </c>
      <c r="I399" s="37">
        <v>0</v>
      </c>
      <c r="J399" s="181"/>
      <c r="K399" s="38"/>
      <c r="L399" s="461"/>
      <c r="M399" s="461"/>
      <c r="N399" s="461"/>
      <c r="O399" s="461"/>
      <c r="P399" s="461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71"/>
      <c r="B400" s="33"/>
      <c r="C400" s="269"/>
      <c r="D400" s="176" t="s">
        <v>175</v>
      </c>
      <c r="E400" s="170"/>
      <c r="F400" s="33"/>
      <c r="G400" s="35"/>
      <c r="H400" s="265" t="s">
        <v>66</v>
      </c>
      <c r="I400" s="37">
        <v>0</v>
      </c>
      <c r="J400" s="181"/>
      <c r="K400" s="38"/>
      <c r="L400" s="38"/>
      <c r="M400" s="38"/>
      <c r="N400" s="38"/>
      <c r="O400" s="38"/>
      <c r="P400" s="38"/>
    </row>
    <row r="401" spans="1:26" ht="19.5" hidden="1">
      <c r="A401" s="449"/>
      <c r="B401" s="450" t="s">
        <v>176</v>
      </c>
      <c r="C401" s="451"/>
      <c r="D401" s="452"/>
      <c r="E401" s="452"/>
      <c r="F401" s="452"/>
      <c r="G401" s="453"/>
      <c r="H401" s="454" t="s">
        <v>66</v>
      </c>
      <c r="I401" s="455">
        <f t="shared" ref="I401:J401" si="140">I412</f>
        <v>0</v>
      </c>
      <c r="J401" s="455"/>
      <c r="K401" s="456"/>
      <c r="L401" s="457"/>
      <c r="M401" s="457"/>
      <c r="N401" s="457"/>
      <c r="O401" s="457"/>
      <c r="P401" s="457"/>
    </row>
    <row r="402" spans="1:26" ht="19.5" hidden="1">
      <c r="A402" s="146"/>
      <c r="B402" s="147"/>
      <c r="C402" s="148" t="s">
        <v>16</v>
      </c>
      <c r="D402" s="149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41">L403+L404</f>
        <v>0</v>
      </c>
      <c r="M402" s="154">
        <f t="shared" ca="1" si="141"/>
        <v>0</v>
      </c>
      <c r="N402" s="154">
        <f t="shared" ca="1" si="141"/>
        <v>0</v>
      </c>
      <c r="O402" s="154"/>
      <c r="P402" s="154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3" si="142">L406+L409</f>
        <v>0</v>
      </c>
      <c r="M403" s="45">
        <f t="shared" si="142"/>
        <v>0</v>
      </c>
      <c r="N403" s="45">
        <f t="shared" si="142"/>
        <v>0</v>
      </c>
      <c r="O403" s="45"/>
      <c r="P403" s="45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ref="L404:N404" ca="1" si="143">L407+L410</f>
        <v>0</v>
      </c>
      <c r="M404" s="45">
        <f t="shared" ca="1" si="143"/>
        <v>0</v>
      </c>
      <c r="N404" s="45">
        <f t="shared" ca="1" si="143"/>
        <v>0</v>
      </c>
      <c r="O404" s="45"/>
      <c r="P404" s="45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44">L406+L407</f>
        <v>0</v>
      </c>
      <c r="M405" s="38">
        <f t="shared" ca="1" si="144"/>
        <v>0</v>
      </c>
      <c r="N405" s="38">
        <f t="shared" ca="1" si="144"/>
        <v>0</v>
      </c>
      <c r="O405" s="38"/>
      <c r="P405" s="38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/>
      <c r="P406" s="45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IFERROR(__xludf.DUMMYFUNCTION("IMPORTRANGE(""https://docs.google.com/spreadsheets/d/1MeEWN-I1oV_STSDYn1IFDPWt_1FKiwhDph83XaGc0o0/edit?usp=sharing"",""งบพรบ!FQ39"")"),0)</f>
        <v>0</v>
      </c>
      <c r="M407" s="45">
        <f ca="1">IFERROR(__xludf.DUMMYFUNCTION("IMPORTRANGE(""https://docs.google.com/spreadsheets/d/1MeEWN-I1oV_STSDYn1IFDPWt_1FKiwhDph83XaGc0o0/edit?usp=sharing"",""งบพรบ!FV39"")"),0)</f>
        <v>0</v>
      </c>
      <c r="N407" s="45">
        <f ca="1">IFERROR(__xludf.DUMMYFUNCTION("IMPORTRANGE(""https://docs.google.com/spreadsheets/d/1MeEWN-I1oV_STSDYn1IFDPWt_1FKiwhDph83XaGc0o0/edit?usp=sharing"",""งบพรบ!FX39"")"),0)</f>
        <v>0</v>
      </c>
      <c r="O407" s="45"/>
      <c r="P407" s="45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45">L409+L410</f>
        <v>0</v>
      </c>
      <c r="M408" s="38">
        <f t="shared" ca="1" si="145"/>
        <v>0</v>
      </c>
      <c r="N408" s="38">
        <f t="shared" ca="1" si="145"/>
        <v>0</v>
      </c>
      <c r="O408" s="38"/>
      <c r="P408" s="38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/>
      <c r="P409" s="45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IFERROR(__xludf.DUMMYFUNCTION("IMPORTRANGE(""https://docs.google.com/spreadsheets/d/1MeEWN-I1oV_STSDYn1IFDPWt_1FKiwhDph83XaGc0o0/edit?usp=sharing"",""งบพรบ!FT39"")"),0)</f>
        <v>0</v>
      </c>
      <c r="M410" s="45">
        <f ca="1">IFERROR(__xludf.DUMMYFUNCTION("IMPORTRANGE(""https://docs.google.com/spreadsheets/d/1MeEWN-I1oV_STSDYn1IFDPWt_1FKiwhDph83XaGc0o0/edit?usp=sharing"",""งบพรบ!FW39"")"),0)</f>
        <v>0</v>
      </c>
      <c r="N410" s="45">
        <f ca="1">IFERROR(__xludf.DUMMYFUNCTION("IMPORTRANGE(""https://docs.google.com/spreadsheets/d/1MeEWN-I1oV_STSDYn1IFDPWt_1FKiwhDph83XaGc0o0/edit?usp=sharing"",""งบพรบ!FY39"")"),0)</f>
        <v>0</v>
      </c>
      <c r="O410" s="45"/>
      <c r="P410" s="45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69"/>
      <c r="B411" s="170"/>
      <c r="C411" s="163" t="s">
        <v>16</v>
      </c>
      <c r="D411" s="462" t="s">
        <v>38</v>
      </c>
      <c r="E411" s="463"/>
      <c r="F411" s="463"/>
      <c r="G411" s="464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8.75" hidden="1">
      <c r="A412" s="169"/>
      <c r="B412" s="177"/>
      <c r="C412" s="177"/>
      <c r="D412" s="176" t="s">
        <v>177</v>
      </c>
      <c r="E412" s="177"/>
      <c r="F412" s="177"/>
      <c r="G412" s="178"/>
      <c r="H412" s="465" t="s">
        <v>66</v>
      </c>
      <c r="I412" s="37">
        <v>0</v>
      </c>
      <c r="J412" s="181"/>
      <c r="K412" s="38"/>
      <c r="L412" s="162"/>
      <c r="M412" s="162"/>
      <c r="N412" s="162"/>
      <c r="O412" s="162"/>
      <c r="P412" s="162"/>
    </row>
    <row r="413" spans="1:26" ht="18.75" hidden="1">
      <c r="A413" s="466"/>
      <c r="B413" s="467"/>
      <c r="C413" s="467"/>
      <c r="D413" s="468" t="s">
        <v>178</v>
      </c>
      <c r="E413" s="467"/>
      <c r="F413" s="467"/>
      <c r="G413" s="469"/>
      <c r="H413" s="470" t="s">
        <v>179</v>
      </c>
      <c r="I413" s="471">
        <v>0</v>
      </c>
      <c r="J413" s="472"/>
      <c r="K413" s="473"/>
      <c r="L413" s="474"/>
      <c r="M413" s="474"/>
      <c r="N413" s="474"/>
      <c r="O413" s="474"/>
      <c r="P413" s="474"/>
    </row>
    <row r="414" spans="1:26" ht="19.5">
      <c r="A414" s="475" t="s">
        <v>180</v>
      </c>
      <c r="B414" s="476"/>
      <c r="C414" s="476"/>
      <c r="D414" s="476"/>
      <c r="E414" s="476"/>
      <c r="F414" s="476"/>
      <c r="G414" s="477"/>
      <c r="H414" s="478"/>
      <c r="I414" s="479"/>
      <c r="J414" s="479"/>
      <c r="K414" s="480"/>
      <c r="L414" s="481">
        <f t="shared" ref="L414:N414" ca="1" si="146">L419+L444+L467+L502+L523+L544+L629+L655+L685+L737+L754+L770+L786+L805</f>
        <v>2430600</v>
      </c>
      <c r="M414" s="481">
        <f t="shared" si="146"/>
        <v>0</v>
      </c>
      <c r="N414" s="481">
        <f t="shared" si="146"/>
        <v>308758.40000000002</v>
      </c>
      <c r="O414" s="481"/>
      <c r="P414" s="481"/>
    </row>
    <row r="415" spans="1:26" ht="19.5">
      <c r="A415" s="482" t="s">
        <v>181</v>
      </c>
      <c r="B415" s="483"/>
      <c r="C415" s="483"/>
      <c r="D415" s="483"/>
      <c r="E415" s="483"/>
      <c r="F415" s="483"/>
      <c r="G415" s="483"/>
      <c r="H415" s="484"/>
      <c r="I415" s="485"/>
      <c r="J415" s="485"/>
      <c r="K415" s="486"/>
      <c r="L415" s="487"/>
      <c r="M415" s="487"/>
      <c r="N415" s="487"/>
      <c r="O415" s="487"/>
      <c r="P415" s="487"/>
    </row>
    <row r="416" spans="1:26" ht="19.5">
      <c r="A416" s="482" t="s">
        <v>182</v>
      </c>
      <c r="B416" s="483"/>
      <c r="C416" s="483"/>
      <c r="D416" s="483"/>
      <c r="E416" s="483"/>
      <c r="F416" s="483"/>
      <c r="G416" s="488"/>
      <c r="H416" s="489"/>
      <c r="I416" s="490"/>
      <c r="J416" s="490"/>
      <c r="K416" s="487"/>
      <c r="L416" s="487"/>
      <c r="M416" s="487"/>
      <c r="N416" s="487"/>
      <c r="O416" s="487"/>
      <c r="P416" s="487"/>
    </row>
    <row r="417" spans="1:26" ht="39">
      <c r="A417" s="491">
        <v>1</v>
      </c>
      <c r="B417" s="492" t="s">
        <v>183</v>
      </c>
      <c r="C417" s="492"/>
      <c r="D417" s="493"/>
      <c r="E417" s="493"/>
      <c r="F417" s="493"/>
      <c r="G417" s="494"/>
      <c r="H417" s="495" t="s">
        <v>35</v>
      </c>
      <c r="I417" s="496">
        <f t="shared" ref="I417:J417" ca="1" si="147">I433</f>
        <v>20</v>
      </c>
      <c r="J417" s="496"/>
      <c r="K417" s="497"/>
      <c r="L417" s="498"/>
      <c r="M417" s="498"/>
      <c r="N417" s="498"/>
      <c r="O417" s="498"/>
      <c r="P417" s="498"/>
    </row>
    <row r="418" spans="1:26" ht="19.5">
      <c r="A418" s="499"/>
      <c r="B418" s="491"/>
      <c r="C418" s="492"/>
      <c r="D418" s="493"/>
      <c r="E418" s="493"/>
      <c r="F418" s="493"/>
      <c r="G418" s="494"/>
      <c r="H418" s="495" t="s">
        <v>49</v>
      </c>
      <c r="I418" s="496">
        <f t="shared" ref="I418:J418" ca="1" si="148">I434</f>
        <v>1</v>
      </c>
      <c r="J418" s="496"/>
      <c r="K418" s="497"/>
      <c r="L418" s="498"/>
      <c r="M418" s="498"/>
      <c r="N418" s="498"/>
      <c r="O418" s="498"/>
      <c r="P418" s="498"/>
    </row>
    <row r="419" spans="1:26" ht="19.5">
      <c r="A419" s="146"/>
      <c r="B419" s="147"/>
      <c r="C419" s="147" t="s">
        <v>16</v>
      </c>
      <c r="D419" s="730" t="s">
        <v>17</v>
      </c>
      <c r="E419" s="725"/>
      <c r="F419" s="725"/>
      <c r="G419" s="150"/>
      <c r="H419" s="263" t="s">
        <v>12</v>
      </c>
      <c r="I419" s="152"/>
      <c r="J419" s="152"/>
      <c r="K419" s="153"/>
      <c r="L419" s="154">
        <f t="shared" ref="L419:N419" ca="1" si="149">L420+L421</f>
        <v>98560</v>
      </c>
      <c r="M419" s="154">
        <f t="shared" si="149"/>
        <v>0</v>
      </c>
      <c r="N419" s="154">
        <f t="shared" si="149"/>
        <v>75276</v>
      </c>
      <c r="O419" s="154"/>
      <c r="P419" s="154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5"/>
      <c r="B420" s="40"/>
      <c r="C420" s="40"/>
      <c r="D420" s="301"/>
      <c r="E420" s="41" t="s">
        <v>184</v>
      </c>
      <c r="F420" s="40"/>
      <c r="G420" s="156"/>
      <c r="H420" s="164" t="s">
        <v>12</v>
      </c>
      <c r="I420" s="44"/>
      <c r="J420" s="44"/>
      <c r="K420" s="45"/>
      <c r="L420" s="45">
        <f t="shared" ref="L420:N420" si="150">L423+L430</f>
        <v>0</v>
      </c>
      <c r="M420" s="45">
        <f t="shared" si="150"/>
        <v>0</v>
      </c>
      <c r="N420" s="45">
        <f t="shared" si="150"/>
        <v>0</v>
      </c>
      <c r="O420" s="45"/>
      <c r="P420" s="45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5"/>
      <c r="B421" s="40"/>
      <c r="C421" s="40"/>
      <c r="D421" s="301"/>
      <c r="E421" s="41" t="s">
        <v>185</v>
      </c>
      <c r="F421" s="40"/>
      <c r="G421" s="156"/>
      <c r="H421" s="164" t="s">
        <v>12</v>
      </c>
      <c r="I421" s="44"/>
      <c r="J421" s="44"/>
      <c r="K421" s="45"/>
      <c r="L421" s="45">
        <f t="shared" ref="L421:N421" ca="1" si="151">L424+L431</f>
        <v>98560</v>
      </c>
      <c r="M421" s="45">
        <f t="shared" si="151"/>
        <v>0</v>
      </c>
      <c r="N421" s="45">
        <f t="shared" si="151"/>
        <v>75276</v>
      </c>
      <c r="O421" s="45"/>
      <c r="P421" s="45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52">L423+L424</f>
        <v>98560</v>
      </c>
      <c r="M422" s="38">
        <f t="shared" si="152"/>
        <v>0</v>
      </c>
      <c r="N422" s="38">
        <f t="shared" si="152"/>
        <v>75276</v>
      </c>
      <c r="O422" s="38"/>
      <c r="P422" s="38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5"/>
      <c r="B423" s="40"/>
      <c r="C423" s="40"/>
      <c r="D423" s="301"/>
      <c r="E423" s="41" t="s">
        <v>184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/>
      <c r="P423" s="45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5"/>
      <c r="B424" s="40"/>
      <c r="C424" s="40"/>
      <c r="D424" s="301"/>
      <c r="E424" s="41" t="s">
        <v>185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IFERROR(__xludf.DUMMYFUNCTION("IMPORTRANGE(""https://docs.google.com/spreadsheets/d/1QqKyyYR6Q21VydFLVH3TRQUabQu_ym0Zz7PgGX0-kHA/edit?usp=sharing"",""แผน!EY39"")"),98560)</f>
        <v>98560</v>
      </c>
      <c r="M424" s="45">
        <v>0</v>
      </c>
      <c r="N424" s="45">
        <f>N425+N426+N427+N428</f>
        <v>75276</v>
      </c>
      <c r="O424" s="45"/>
      <c r="P424" s="45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00"/>
      <c r="B425" s="501"/>
      <c r="C425" s="502"/>
      <c r="D425" s="502"/>
      <c r="E425" s="502"/>
      <c r="F425" s="502" t="s">
        <v>186</v>
      </c>
      <c r="G425" s="186"/>
      <c r="H425" s="160" t="s">
        <v>12</v>
      </c>
      <c r="I425" s="37"/>
      <c r="J425" s="37"/>
      <c r="K425" s="38"/>
      <c r="L425" s="38"/>
      <c r="M425" s="38"/>
      <c r="N425" s="270">
        <v>70556</v>
      </c>
      <c r="O425" s="38"/>
      <c r="P425" s="38"/>
      <c r="Q425" s="503"/>
      <c r="R425" s="503"/>
      <c r="S425" s="503"/>
      <c r="T425" s="503"/>
      <c r="U425" s="503"/>
      <c r="V425" s="503"/>
      <c r="W425" s="503"/>
      <c r="X425" s="503"/>
      <c r="Y425" s="503"/>
      <c r="Z425" s="503"/>
    </row>
    <row r="426" spans="1:26" ht="18.75">
      <c r="A426" s="500"/>
      <c r="B426" s="501"/>
      <c r="C426" s="502"/>
      <c r="D426" s="502"/>
      <c r="E426" s="502"/>
      <c r="F426" s="502" t="s">
        <v>187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03"/>
      <c r="R426" s="503"/>
      <c r="S426" s="503"/>
      <c r="T426" s="503"/>
      <c r="U426" s="503"/>
      <c r="V426" s="503"/>
      <c r="W426" s="503"/>
      <c r="X426" s="503"/>
      <c r="Y426" s="503"/>
      <c r="Z426" s="503"/>
    </row>
    <row r="427" spans="1:26" ht="18.75">
      <c r="A427" s="500"/>
      <c r="B427" s="501"/>
      <c r="C427" s="502"/>
      <c r="D427" s="502"/>
      <c r="E427" s="502"/>
      <c r="F427" s="502" t="s">
        <v>188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03"/>
      <c r="R427" s="503"/>
      <c r="S427" s="503"/>
      <c r="T427" s="503"/>
      <c r="U427" s="503"/>
      <c r="V427" s="503"/>
      <c r="W427" s="503"/>
      <c r="X427" s="503"/>
      <c r="Y427" s="503"/>
      <c r="Z427" s="503"/>
    </row>
    <row r="428" spans="1:26" ht="18.75">
      <c r="A428" s="271"/>
      <c r="B428" s="269"/>
      <c r="C428" s="33"/>
      <c r="D428" s="33"/>
      <c r="E428" s="33"/>
      <c r="F428" s="159" t="s">
        <v>189</v>
      </c>
      <c r="G428" s="206"/>
      <c r="H428" s="160" t="s">
        <v>12</v>
      </c>
      <c r="I428" s="37"/>
      <c r="J428" s="37"/>
      <c r="K428" s="38"/>
      <c r="L428" s="38"/>
      <c r="M428" s="38"/>
      <c r="N428" s="270">
        <v>4720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53">L430+L431</f>
        <v>0</v>
      </c>
      <c r="M429" s="38">
        <f t="shared" si="153"/>
        <v>0</v>
      </c>
      <c r="N429" s="38">
        <f t="shared" si="153"/>
        <v>0</v>
      </c>
      <c r="O429" s="38"/>
      <c r="P429" s="38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5"/>
      <c r="B430" s="29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/>
      <c r="P430" s="45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5"/>
      <c r="B431" s="29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IFERROR(__xludf.DUMMYFUNCTION("IMPORTRANGE(""https://docs.google.com/spreadsheets/d/1QqKyyYR6Q21VydFLVH3TRQUabQu_ym0Zz7PgGX0-kHA/edit?usp=sharing"",""แผน!FB39"")"),0)</f>
        <v>0</v>
      </c>
      <c r="M431" s="45">
        <v>0</v>
      </c>
      <c r="N431" s="45">
        <v>0</v>
      </c>
      <c r="O431" s="45"/>
      <c r="P431" s="45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57"/>
      <c r="B432" s="358"/>
      <c r="C432" s="147" t="s">
        <v>16</v>
      </c>
      <c r="D432" s="504" t="s">
        <v>38</v>
      </c>
      <c r="E432" s="505"/>
      <c r="F432" s="505"/>
      <c r="G432" s="506"/>
      <c r="H432" s="507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69"/>
      <c r="B433" s="170"/>
      <c r="C433" s="170"/>
      <c r="D433" s="183" t="s">
        <v>190</v>
      </c>
      <c r="E433" s="177"/>
      <c r="F433" s="177"/>
      <c r="G433" s="178"/>
      <c r="H433" s="192" t="s">
        <v>35</v>
      </c>
      <c r="I433" s="190">
        <f ca="1">I435</f>
        <v>20</v>
      </c>
      <c r="J433" s="190"/>
      <c r="K433" s="191"/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69"/>
      <c r="B434" s="170"/>
      <c r="C434" s="170"/>
      <c r="D434" s="183" t="s">
        <v>191</v>
      </c>
      <c r="E434" s="177"/>
      <c r="F434" s="177"/>
      <c r="G434" s="178"/>
      <c r="H434" s="192" t="s">
        <v>49</v>
      </c>
      <c r="I434" s="190">
        <f t="shared" ref="I434:J434" ca="1" si="154">I438+I440</f>
        <v>1</v>
      </c>
      <c r="J434" s="190"/>
      <c r="K434" s="191"/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69"/>
      <c r="B435" s="170"/>
      <c r="C435" s="170"/>
      <c r="D435" s="176" t="s">
        <v>192</v>
      </c>
      <c r="E435" s="177"/>
      <c r="F435" s="177"/>
      <c r="G435" s="178"/>
      <c r="H435" s="36" t="s">
        <v>35</v>
      </c>
      <c r="I435" s="508">
        <f ca="1">IFERROR(__xludf.DUMMYFUNCTION("IMPORTRANGE(""https://docs.google.com/spreadsheets/d/1QqKyyYR6Q21VydFLVH3TRQUabQu_ym0Zz7PgGX0-kHA/edit?usp=sharing"",""แผน!FC39"")"),20)</f>
        <v>20</v>
      </c>
      <c r="J435" s="509"/>
      <c r="K435" s="38"/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69"/>
      <c r="B436" s="170"/>
      <c r="C436" s="170"/>
      <c r="D436" s="176" t="s">
        <v>193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69"/>
      <c r="B437" s="170"/>
      <c r="C437" s="170"/>
      <c r="D437" s="176" t="s">
        <v>194</v>
      </c>
      <c r="E437" s="177"/>
      <c r="F437" s="177"/>
      <c r="G437" s="178"/>
      <c r="H437" s="36" t="s">
        <v>35</v>
      </c>
      <c r="I437" s="508">
        <f ca="1">IFERROR(__xludf.DUMMYFUNCTION("IMPORTRANGE(""https://docs.google.com/spreadsheets/d/1QqKyyYR6Q21VydFLVH3TRQUabQu_ym0Zz7PgGX0-kHA/edit?usp=sharing"",""แผน!FD39"")"),0)</f>
        <v>0</v>
      </c>
      <c r="J437" s="509"/>
      <c r="K437" s="38"/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69"/>
      <c r="B438" s="170"/>
      <c r="C438" s="170"/>
      <c r="D438" s="176" t="s">
        <v>195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IFERROR(__xludf.DUMMYFUNCTION("IMPORTRANGE(""https://docs.google.com/spreadsheets/d/1QqKyyYR6Q21VydFLVH3TRQUabQu_ym0Zz7PgGX0-kHA/edit?usp=sharing"",""แผน!FE39"")"),0)</f>
        <v>0</v>
      </c>
      <c r="J438" s="181"/>
      <c r="K438" s="38"/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69"/>
      <c r="B439" s="170"/>
      <c r="C439" s="170"/>
      <c r="D439" s="176" t="s">
        <v>196</v>
      </c>
      <c r="E439" s="177"/>
      <c r="F439" s="177"/>
      <c r="G439" s="178"/>
      <c r="H439" s="36" t="s">
        <v>35</v>
      </c>
      <c r="I439" s="508">
        <f ca="1">IFERROR(__xludf.DUMMYFUNCTION("IMPORTRANGE(""https://docs.google.com/spreadsheets/d/1QqKyyYR6Q21VydFLVH3TRQUabQu_ym0Zz7PgGX0-kHA/edit?usp=sharing"",""แผน!FF39"")"),20)</f>
        <v>20</v>
      </c>
      <c r="J439" s="509"/>
      <c r="K439" s="38"/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69"/>
      <c r="B440" s="170"/>
      <c r="C440" s="170"/>
      <c r="D440" s="176" t="s">
        <v>197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IFERROR(__xludf.DUMMYFUNCTION("IMPORTRANGE(""https://docs.google.com/spreadsheets/d/1QqKyyYR6Q21VydFLVH3TRQUabQu_ym0Zz7PgGX0-kHA/edit?usp=sharing"",""แผน!FG39"")"),1)</f>
        <v>1</v>
      </c>
      <c r="J440" s="181"/>
      <c r="K440" s="38"/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69"/>
      <c r="B441" s="170"/>
      <c r="C441" s="170"/>
      <c r="D441" s="176" t="s">
        <v>198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IFERROR(__xludf.DUMMYFUNCTION("IMPORTRANGE(""https://docs.google.com/spreadsheets/d/1QqKyyYR6Q21VydFLVH3TRQUabQu_ym0Zz7PgGX0-kHA/edit?usp=sharing"",""แผน!FH39"")"),0)</f>
        <v>0</v>
      </c>
      <c r="J441" s="37"/>
      <c r="K441" s="38"/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10">
        <v>2</v>
      </c>
      <c r="B442" s="511" t="s">
        <v>199</v>
      </c>
      <c r="C442" s="512"/>
      <c r="D442" s="512"/>
      <c r="E442" s="512"/>
      <c r="F442" s="512"/>
      <c r="G442" s="513"/>
      <c r="H442" s="514" t="s">
        <v>35</v>
      </c>
      <c r="I442" s="515">
        <f t="shared" ref="I442:J442" ca="1" si="155">I460</f>
        <v>100</v>
      </c>
      <c r="J442" s="515"/>
      <c r="K442" s="516"/>
      <c r="L442" s="517"/>
      <c r="M442" s="517"/>
      <c r="N442" s="517"/>
      <c r="O442" s="517"/>
      <c r="P442" s="517"/>
      <c r="Q442" s="503"/>
      <c r="R442" s="503"/>
      <c r="S442" s="503"/>
      <c r="T442" s="503"/>
      <c r="U442" s="503"/>
      <c r="V442" s="503"/>
      <c r="W442" s="503"/>
      <c r="X442" s="503"/>
      <c r="Y442" s="503"/>
      <c r="Z442" s="503"/>
    </row>
    <row r="443" spans="1:26" ht="19.5">
      <c r="A443" s="518"/>
      <c r="B443" s="519"/>
      <c r="C443" s="520"/>
      <c r="D443" s="520"/>
      <c r="E443" s="520"/>
      <c r="F443" s="520"/>
      <c r="G443" s="521"/>
      <c r="H443" s="495" t="s">
        <v>46</v>
      </c>
      <c r="I443" s="496">
        <f t="shared" ref="I443:J443" ca="1" si="156">I462</f>
        <v>240</v>
      </c>
      <c r="J443" s="496"/>
      <c r="K443" s="497"/>
      <c r="L443" s="498"/>
      <c r="M443" s="498"/>
      <c r="N443" s="498"/>
      <c r="O443" s="498"/>
      <c r="P443" s="498"/>
      <c r="Q443" s="503"/>
      <c r="R443" s="503"/>
      <c r="S443" s="503"/>
      <c r="T443" s="503"/>
      <c r="U443" s="503"/>
      <c r="V443" s="503"/>
      <c r="W443" s="503"/>
      <c r="X443" s="503"/>
      <c r="Y443" s="503"/>
      <c r="Z443" s="503"/>
    </row>
    <row r="444" spans="1:26" ht="19.5">
      <c r="A444" s="522"/>
      <c r="B444" s="502"/>
      <c r="C444" s="502" t="s">
        <v>16</v>
      </c>
      <c r="D444" s="722" t="s">
        <v>17</v>
      </c>
      <c r="E444" s="723"/>
      <c r="F444" s="723"/>
      <c r="G444" s="186"/>
      <c r="H444" s="523" t="s">
        <v>12</v>
      </c>
      <c r="I444" s="37"/>
      <c r="J444" s="37"/>
      <c r="K444" s="38"/>
      <c r="L444" s="191">
        <f t="shared" ref="L444:N444" ca="1" si="157">L445+L446</f>
        <v>614288</v>
      </c>
      <c r="M444" s="191">
        <f t="shared" si="157"/>
        <v>0</v>
      </c>
      <c r="N444" s="191">
        <f t="shared" si="157"/>
        <v>120420</v>
      </c>
      <c r="O444" s="191"/>
      <c r="P444" s="191"/>
      <c r="Q444" s="503"/>
      <c r="R444" s="503"/>
      <c r="S444" s="503"/>
      <c r="T444" s="503"/>
      <c r="U444" s="503"/>
      <c r="V444" s="503"/>
      <c r="W444" s="503"/>
      <c r="X444" s="503"/>
      <c r="Y444" s="503"/>
      <c r="Z444" s="503"/>
    </row>
    <row r="445" spans="1:26" ht="18.75" hidden="1">
      <c r="A445" s="524"/>
      <c r="B445" s="525"/>
      <c r="C445" s="525"/>
      <c r="D445" s="526"/>
      <c r="E445" s="525" t="s">
        <v>184</v>
      </c>
      <c r="F445" s="525"/>
      <c r="G445" s="527"/>
      <c r="H445" s="164" t="s">
        <v>12</v>
      </c>
      <c r="I445" s="44"/>
      <c r="J445" s="44"/>
      <c r="K445" s="45"/>
      <c r="L445" s="45">
        <f t="shared" ref="L445:N445" si="158">L448+L455</f>
        <v>0</v>
      </c>
      <c r="M445" s="45">
        <f t="shared" si="158"/>
        <v>0</v>
      </c>
      <c r="N445" s="45">
        <f t="shared" si="158"/>
        <v>0</v>
      </c>
      <c r="O445" s="45"/>
      <c r="P445" s="45"/>
      <c r="Q445" s="528"/>
      <c r="R445" s="528"/>
      <c r="S445" s="528"/>
      <c r="T445" s="528"/>
      <c r="U445" s="528"/>
      <c r="V445" s="528"/>
      <c r="W445" s="528"/>
      <c r="X445" s="528"/>
      <c r="Y445" s="528"/>
      <c r="Z445" s="528"/>
    </row>
    <row r="446" spans="1:26" ht="18.75" hidden="1">
      <c r="A446" s="524"/>
      <c r="B446" s="529"/>
      <c r="C446" s="525"/>
      <c r="D446" s="526"/>
      <c r="E446" s="525" t="s">
        <v>185</v>
      </c>
      <c r="F446" s="525"/>
      <c r="G446" s="527"/>
      <c r="H446" s="164" t="s">
        <v>12</v>
      </c>
      <c r="I446" s="44"/>
      <c r="J446" s="44"/>
      <c r="K446" s="45"/>
      <c r="L446" s="45">
        <f t="shared" ref="L446:N446" ca="1" si="159">L449+L456</f>
        <v>614288</v>
      </c>
      <c r="M446" s="45">
        <f t="shared" si="159"/>
        <v>0</v>
      </c>
      <c r="N446" s="45">
        <f t="shared" si="159"/>
        <v>120420</v>
      </c>
      <c r="O446" s="45"/>
      <c r="P446" s="45"/>
      <c r="Q446" s="528"/>
      <c r="R446" s="528"/>
      <c r="S446" s="528"/>
      <c r="T446" s="528"/>
      <c r="U446" s="528"/>
      <c r="V446" s="528"/>
      <c r="W446" s="528"/>
      <c r="X446" s="528"/>
      <c r="Y446" s="528"/>
      <c r="Z446" s="528"/>
    </row>
    <row r="447" spans="1:26" ht="18.75">
      <c r="A447" s="522"/>
      <c r="B447" s="501"/>
      <c r="C447" s="502"/>
      <c r="D447" s="530" t="s">
        <v>20</v>
      </c>
      <c r="E447" s="502"/>
      <c r="F447" s="502"/>
      <c r="G447" s="186"/>
      <c r="H447" s="160" t="s">
        <v>12</v>
      </c>
      <c r="I447" s="161"/>
      <c r="J447" s="161"/>
      <c r="K447" s="162"/>
      <c r="L447" s="38">
        <f t="shared" ref="L447:N447" ca="1" si="160">L448+L449</f>
        <v>614288</v>
      </c>
      <c r="M447" s="38">
        <f t="shared" si="160"/>
        <v>0</v>
      </c>
      <c r="N447" s="38">
        <f t="shared" si="160"/>
        <v>120420</v>
      </c>
      <c r="O447" s="38"/>
      <c r="P447" s="38"/>
      <c r="Q447" s="503"/>
      <c r="R447" s="503"/>
      <c r="S447" s="503"/>
      <c r="T447" s="503"/>
      <c r="U447" s="503"/>
      <c r="V447" s="503"/>
      <c r="W447" s="503"/>
      <c r="X447" s="503"/>
      <c r="Y447" s="503"/>
      <c r="Z447" s="503"/>
    </row>
    <row r="448" spans="1:26" ht="18.75" hidden="1">
      <c r="A448" s="524"/>
      <c r="B448" s="529"/>
      <c r="C448" s="525"/>
      <c r="D448" s="526"/>
      <c r="E448" s="525" t="s">
        <v>184</v>
      </c>
      <c r="F448" s="525"/>
      <c r="G448" s="527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/>
      <c r="P448" s="45"/>
      <c r="Q448" s="528"/>
      <c r="R448" s="528"/>
      <c r="S448" s="528"/>
      <c r="T448" s="528"/>
      <c r="U448" s="528"/>
      <c r="V448" s="528"/>
      <c r="W448" s="528"/>
      <c r="X448" s="528"/>
      <c r="Y448" s="528"/>
      <c r="Z448" s="528"/>
    </row>
    <row r="449" spans="1:26" ht="18.75" hidden="1">
      <c r="A449" s="524"/>
      <c r="B449" s="529"/>
      <c r="C449" s="525"/>
      <c r="D449" s="526"/>
      <c r="E449" s="525" t="s">
        <v>185</v>
      </c>
      <c r="F449" s="525"/>
      <c r="G449" s="527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IFERROR(__xludf.DUMMYFUNCTION("IMPORTRANGE(""https://docs.google.com/spreadsheets/d/1QqKyyYR6Q21VydFLVH3TRQUabQu_ym0Zz7PgGX0-kHA/edit?usp=sharing"",""แผน!FJ39"")"),614288)</f>
        <v>614288</v>
      </c>
      <c r="M449" s="45">
        <v>0</v>
      </c>
      <c r="N449" s="45">
        <f>N450+N451+N452+N453</f>
        <v>120420</v>
      </c>
      <c r="O449" s="45"/>
      <c r="P449" s="45"/>
      <c r="Q449" s="528"/>
      <c r="R449" s="528"/>
      <c r="S449" s="528"/>
      <c r="T449" s="528"/>
      <c r="U449" s="528"/>
      <c r="V449" s="528"/>
      <c r="W449" s="528"/>
      <c r="X449" s="528"/>
      <c r="Y449" s="528"/>
      <c r="Z449" s="528"/>
    </row>
    <row r="450" spans="1:26" ht="18.75">
      <c r="A450" s="500"/>
      <c r="B450" s="501"/>
      <c r="C450" s="502"/>
      <c r="D450" s="502"/>
      <c r="E450" s="502"/>
      <c r="F450" s="502" t="s">
        <v>186</v>
      </c>
      <c r="G450" s="186"/>
      <c r="H450" s="160" t="s">
        <v>12</v>
      </c>
      <c r="I450" s="37"/>
      <c r="J450" s="37"/>
      <c r="K450" s="38"/>
      <c r="L450" s="38"/>
      <c r="M450" s="38"/>
      <c r="N450" s="270">
        <v>59960</v>
      </c>
      <c r="O450" s="38"/>
      <c r="P450" s="38"/>
      <c r="Q450" s="503"/>
      <c r="R450" s="503"/>
      <c r="S450" s="503"/>
      <c r="T450" s="503"/>
      <c r="U450" s="503"/>
      <c r="V450" s="503"/>
      <c r="W450" s="503"/>
      <c r="X450" s="503"/>
      <c r="Y450" s="503"/>
      <c r="Z450" s="503"/>
    </row>
    <row r="451" spans="1:26" ht="18.75">
      <c r="A451" s="500"/>
      <c r="B451" s="501"/>
      <c r="C451" s="502"/>
      <c r="D451" s="502"/>
      <c r="E451" s="502"/>
      <c r="F451" s="502" t="s">
        <v>187</v>
      </c>
      <c r="G451" s="186"/>
      <c r="H451" s="160" t="s">
        <v>12</v>
      </c>
      <c r="I451" s="37"/>
      <c r="J451" s="37"/>
      <c r="K451" s="38"/>
      <c r="L451" s="38"/>
      <c r="M451" s="38"/>
      <c r="N451" s="270">
        <v>3500</v>
      </c>
      <c r="O451" s="38"/>
      <c r="P451" s="38"/>
      <c r="Q451" s="503"/>
      <c r="R451" s="503"/>
      <c r="S451" s="503"/>
      <c r="T451" s="503"/>
      <c r="U451" s="503"/>
      <c r="V451" s="503"/>
      <c r="W451" s="503"/>
      <c r="X451" s="503"/>
      <c r="Y451" s="503"/>
      <c r="Z451" s="503"/>
    </row>
    <row r="452" spans="1:26" ht="18.75">
      <c r="A452" s="500"/>
      <c r="B452" s="501"/>
      <c r="C452" s="501"/>
      <c r="D452" s="501"/>
      <c r="E452" s="501"/>
      <c r="F452" s="502" t="s">
        <v>188</v>
      </c>
      <c r="G452" s="186"/>
      <c r="H452" s="160" t="s">
        <v>12</v>
      </c>
      <c r="I452" s="37"/>
      <c r="J452" s="37"/>
      <c r="K452" s="38"/>
      <c r="L452" s="38"/>
      <c r="M452" s="38"/>
      <c r="N452" s="270">
        <v>39000</v>
      </c>
      <c r="O452" s="38"/>
      <c r="P452" s="38"/>
      <c r="Q452" s="503"/>
      <c r="R452" s="503"/>
      <c r="S452" s="503"/>
      <c r="T452" s="503"/>
      <c r="U452" s="503"/>
      <c r="V452" s="503"/>
      <c r="W452" s="503"/>
      <c r="X452" s="503"/>
      <c r="Y452" s="503"/>
      <c r="Z452" s="503"/>
    </row>
    <row r="453" spans="1:26" ht="18.75">
      <c r="A453" s="500"/>
      <c r="B453" s="501"/>
      <c r="C453" s="501"/>
      <c r="D453" s="501"/>
      <c r="E453" s="501"/>
      <c r="F453" s="502" t="s">
        <v>189</v>
      </c>
      <c r="G453" s="186"/>
      <c r="H453" s="160" t="s">
        <v>12</v>
      </c>
      <c r="I453" s="37"/>
      <c r="J453" s="37"/>
      <c r="K453" s="38"/>
      <c r="L453" s="38"/>
      <c r="M453" s="38"/>
      <c r="N453" s="270">
        <v>17960</v>
      </c>
      <c r="O453" s="38"/>
      <c r="P453" s="38"/>
      <c r="Q453" s="503"/>
      <c r="R453" s="503"/>
      <c r="S453" s="503"/>
      <c r="T453" s="503"/>
      <c r="U453" s="503"/>
      <c r="V453" s="503"/>
      <c r="W453" s="503"/>
      <c r="X453" s="503"/>
      <c r="Y453" s="503"/>
      <c r="Z453" s="503"/>
    </row>
    <row r="454" spans="1:26" ht="18.75">
      <c r="A454" s="522"/>
      <c r="B454" s="501"/>
      <c r="C454" s="501"/>
      <c r="D454" s="530" t="s">
        <v>21</v>
      </c>
      <c r="E454" s="501"/>
      <c r="F454" s="502"/>
      <c r="G454" s="186"/>
      <c r="H454" s="167" t="s">
        <v>12</v>
      </c>
      <c r="I454" s="161"/>
      <c r="J454" s="161"/>
      <c r="K454" s="162"/>
      <c r="L454" s="38">
        <f t="shared" ref="L454:N454" ca="1" si="161">L455+L456</f>
        <v>0</v>
      </c>
      <c r="M454" s="38">
        <f t="shared" si="161"/>
        <v>0</v>
      </c>
      <c r="N454" s="38">
        <f t="shared" si="161"/>
        <v>0</v>
      </c>
      <c r="O454" s="38"/>
      <c r="P454" s="38"/>
      <c r="Q454" s="503"/>
      <c r="R454" s="503"/>
      <c r="S454" s="503"/>
      <c r="T454" s="503"/>
      <c r="U454" s="503"/>
      <c r="V454" s="503"/>
      <c r="W454" s="503"/>
      <c r="X454" s="503"/>
      <c r="Y454" s="503"/>
      <c r="Z454" s="503"/>
    </row>
    <row r="455" spans="1:26" ht="18.75" hidden="1">
      <c r="A455" s="524"/>
      <c r="B455" s="529"/>
      <c r="C455" s="529"/>
      <c r="D455" s="529"/>
      <c r="E455" s="529" t="s">
        <v>18</v>
      </c>
      <c r="F455" s="525"/>
      <c r="G455" s="527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/>
      <c r="P455" s="45"/>
      <c r="Q455" s="528"/>
      <c r="R455" s="528"/>
      <c r="S455" s="528"/>
      <c r="T455" s="528"/>
      <c r="U455" s="528"/>
      <c r="V455" s="528"/>
      <c r="W455" s="528"/>
      <c r="X455" s="528"/>
      <c r="Y455" s="528"/>
      <c r="Z455" s="528"/>
    </row>
    <row r="456" spans="1:26" ht="18.75" hidden="1">
      <c r="A456" s="524"/>
      <c r="B456" s="529"/>
      <c r="C456" s="529"/>
      <c r="D456" s="529"/>
      <c r="E456" s="529" t="s">
        <v>19</v>
      </c>
      <c r="F456" s="525"/>
      <c r="G456" s="527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IFERROR(__xludf.DUMMYFUNCTION("IMPORTRANGE(""https://docs.google.com/spreadsheets/d/1QqKyyYR6Q21VydFLVH3TRQUabQu_ym0Zz7PgGX0-kHA/edit?usp=sharing"",""แผน!FM39"")"),0)</f>
        <v>0</v>
      </c>
      <c r="M456" s="45">
        <v>0</v>
      </c>
      <c r="N456" s="45">
        <v>0</v>
      </c>
      <c r="O456" s="45"/>
      <c r="P456" s="45"/>
      <c r="Q456" s="528"/>
      <c r="R456" s="528"/>
      <c r="S456" s="528"/>
      <c r="T456" s="528"/>
      <c r="U456" s="528"/>
      <c r="V456" s="528"/>
      <c r="W456" s="528"/>
      <c r="X456" s="528"/>
      <c r="Y456" s="528"/>
      <c r="Z456" s="528"/>
    </row>
    <row r="457" spans="1:26" ht="19.5">
      <c r="A457" s="531"/>
      <c r="B457" s="532"/>
      <c r="C457" s="501" t="s">
        <v>16</v>
      </c>
      <c r="D457" s="533" t="s">
        <v>38</v>
      </c>
      <c r="E457" s="534"/>
      <c r="F457" s="535"/>
      <c r="G457" s="536"/>
      <c r="H457" s="174"/>
      <c r="I457" s="37"/>
      <c r="J457" s="37"/>
      <c r="K457" s="38"/>
      <c r="L457" s="38"/>
      <c r="M457" s="38"/>
      <c r="N457" s="38"/>
      <c r="O457" s="38"/>
      <c r="P457" s="38"/>
      <c r="Q457" s="503"/>
      <c r="R457" s="503"/>
      <c r="S457" s="503"/>
      <c r="T457" s="503"/>
      <c r="U457" s="503"/>
      <c r="V457" s="503"/>
      <c r="W457" s="503"/>
      <c r="X457" s="503"/>
      <c r="Y457" s="503"/>
      <c r="Z457" s="503"/>
    </row>
    <row r="458" spans="1:26" ht="18.75" hidden="1">
      <c r="A458" s="537"/>
      <c r="B458" s="538"/>
      <c r="C458" s="538"/>
      <c r="D458" s="538" t="s">
        <v>200</v>
      </c>
      <c r="E458" s="538"/>
      <c r="F458" s="526"/>
      <c r="G458" s="300"/>
      <c r="H458" s="303" t="s">
        <v>35</v>
      </c>
      <c r="I458" s="44">
        <v>0</v>
      </c>
      <c r="J458" s="44"/>
      <c r="K458" s="45"/>
      <c r="L458" s="45"/>
      <c r="M458" s="45"/>
      <c r="N458" s="45"/>
      <c r="O458" s="45"/>
      <c r="P458" s="45"/>
      <c r="Q458" s="528"/>
      <c r="R458" s="528"/>
      <c r="S458" s="528"/>
      <c r="T458" s="528"/>
      <c r="U458" s="528"/>
      <c r="V458" s="528"/>
      <c r="W458" s="528"/>
      <c r="X458" s="528"/>
      <c r="Y458" s="528"/>
      <c r="Z458" s="528"/>
    </row>
    <row r="459" spans="1:26" ht="18.75" hidden="1">
      <c r="A459" s="537"/>
      <c r="B459" s="538"/>
      <c r="C459" s="538"/>
      <c r="D459" s="538" t="s">
        <v>201</v>
      </c>
      <c r="E459" s="538"/>
      <c r="F459" s="526"/>
      <c r="G459" s="300"/>
      <c r="H459" s="303"/>
      <c r="I459" s="44"/>
      <c r="J459" s="44"/>
      <c r="K459" s="45"/>
      <c r="L459" s="45"/>
      <c r="M459" s="45"/>
      <c r="N459" s="45"/>
      <c r="O459" s="45"/>
      <c r="P459" s="45"/>
      <c r="Q459" s="528"/>
      <c r="R459" s="528"/>
      <c r="S459" s="528"/>
      <c r="T459" s="528"/>
      <c r="U459" s="528"/>
      <c r="V459" s="528"/>
      <c r="W459" s="528"/>
      <c r="X459" s="528"/>
      <c r="Y459" s="528"/>
      <c r="Z459" s="528"/>
    </row>
    <row r="460" spans="1:26" ht="18.75">
      <c r="A460" s="531"/>
      <c r="B460" s="532"/>
      <c r="C460" s="532"/>
      <c r="D460" s="532" t="s">
        <v>202</v>
      </c>
      <c r="E460" s="532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IFERROR(__xludf.DUMMYFUNCTION("IMPORTRANGE(""https://docs.google.com/spreadsheets/d/1QqKyyYR6Q21VydFLVH3TRQUabQu_ym0Zz7PgGX0-kHA/edit?usp=sharing"",""แผน!FN39"")"),100)</f>
        <v>100</v>
      </c>
      <c r="J460" s="181"/>
      <c r="K460" s="38"/>
      <c r="L460" s="38"/>
      <c r="M460" s="38"/>
      <c r="N460" s="38"/>
      <c r="O460" s="38"/>
      <c r="P460" s="38"/>
      <c r="Q460" s="503"/>
      <c r="R460" s="503"/>
      <c r="S460" s="503"/>
      <c r="T460" s="503"/>
      <c r="U460" s="503"/>
      <c r="V460" s="503"/>
      <c r="W460" s="503"/>
      <c r="X460" s="503"/>
      <c r="Y460" s="503"/>
      <c r="Z460" s="503"/>
    </row>
    <row r="461" spans="1:26" ht="18.75">
      <c r="A461" s="531"/>
      <c r="B461" s="532"/>
      <c r="C461" s="532"/>
      <c r="D461" s="532" t="s">
        <v>203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03"/>
      <c r="R461" s="503"/>
      <c r="S461" s="503"/>
      <c r="T461" s="503"/>
      <c r="U461" s="503"/>
      <c r="V461" s="503"/>
      <c r="W461" s="503"/>
      <c r="X461" s="503"/>
      <c r="Y461" s="503"/>
      <c r="Z461" s="503"/>
    </row>
    <row r="462" spans="1:26" ht="18.75">
      <c r="A462" s="531"/>
      <c r="B462" s="532"/>
      <c r="C462" s="532"/>
      <c r="D462" s="532" t="s">
        <v>204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IFERROR(__xludf.DUMMYFUNCTION("IMPORTRANGE(""https://docs.google.com/spreadsheets/d/1QqKyyYR6Q21VydFLVH3TRQUabQu_ym0Zz7PgGX0-kHA/edit?usp=sharing"",""แผน!FO39"")"),240)</f>
        <v>240</v>
      </c>
      <c r="J462" s="181"/>
      <c r="K462" s="38"/>
      <c r="L462" s="38"/>
      <c r="M462" s="38"/>
      <c r="N462" s="38"/>
      <c r="O462" s="38"/>
      <c r="P462" s="38"/>
      <c r="Q462" s="503"/>
      <c r="R462" s="503"/>
      <c r="S462" s="503"/>
      <c r="T462" s="503"/>
      <c r="U462" s="503"/>
      <c r="V462" s="503"/>
      <c r="W462" s="503"/>
      <c r="X462" s="503"/>
      <c r="Y462" s="503"/>
      <c r="Z462" s="503"/>
    </row>
    <row r="463" spans="1:26" ht="18.75">
      <c r="A463" s="531"/>
      <c r="B463" s="532"/>
      <c r="C463" s="532"/>
      <c r="D463" s="532" t="s">
        <v>59</v>
      </c>
      <c r="E463" s="184"/>
      <c r="F463" s="502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IFERROR(__xludf.DUMMYFUNCTION("IMPORTRANGE(""https://docs.google.com/spreadsheets/d/1QqKyyYR6Q21VydFLVH3TRQUabQu_ym0Zz7PgGX0-kHA/edit?usp=sharing"",""แผน!FO39"")"),240)</f>
        <v>240</v>
      </c>
      <c r="J463" s="181"/>
      <c r="K463" s="38"/>
      <c r="L463" s="38"/>
      <c r="M463" s="38"/>
      <c r="N463" s="38"/>
      <c r="O463" s="38"/>
      <c r="P463" s="38"/>
      <c r="Q463" s="503"/>
      <c r="R463" s="503"/>
      <c r="S463" s="503"/>
      <c r="T463" s="503"/>
      <c r="U463" s="503"/>
      <c r="V463" s="503"/>
      <c r="W463" s="503"/>
      <c r="X463" s="503"/>
      <c r="Y463" s="503"/>
      <c r="Z463" s="503"/>
    </row>
    <row r="464" spans="1:26" ht="19.5">
      <c r="A464" s="531"/>
      <c r="B464" s="532"/>
      <c r="C464" s="532"/>
      <c r="D464" s="532"/>
      <c r="E464" s="184"/>
      <c r="F464" s="184"/>
      <c r="G464" s="539"/>
      <c r="H464" s="180" t="s">
        <v>35</v>
      </c>
      <c r="I464" s="37">
        <f ca="1">IFERROR(__xludf.DUMMYFUNCTION("IMPORTRANGE(""https://docs.google.com/spreadsheets/d/1QqKyyYR6Q21VydFLVH3TRQUabQu_ym0Zz7PgGX0-kHA/edit?usp=sharing"",""แผน!FN39"")"),100)</f>
        <v>100</v>
      </c>
      <c r="J464" s="181"/>
      <c r="K464" s="38"/>
      <c r="L464" s="38"/>
      <c r="M464" s="38"/>
      <c r="N464" s="38"/>
      <c r="O464" s="38"/>
      <c r="P464" s="38"/>
      <c r="Q464" s="503"/>
      <c r="R464" s="503"/>
      <c r="S464" s="503"/>
      <c r="T464" s="503"/>
      <c r="U464" s="503"/>
      <c r="V464" s="503"/>
      <c r="W464" s="503"/>
      <c r="X464" s="503"/>
      <c r="Y464" s="503"/>
      <c r="Z464" s="503"/>
    </row>
    <row r="465" spans="1:26" ht="19.5">
      <c r="A465" s="510">
        <v>3</v>
      </c>
      <c r="B465" s="511" t="s">
        <v>205</v>
      </c>
      <c r="C465" s="512"/>
      <c r="D465" s="512"/>
      <c r="E465" s="512"/>
      <c r="F465" s="512"/>
      <c r="G465" s="513"/>
      <c r="H465" s="514" t="s">
        <v>35</v>
      </c>
      <c r="I465" s="515">
        <f ca="1">IFERROR(__xludf.DUMMYFUNCTION("IMPORTRANGE(""https://docs.google.com/spreadsheets/d/1QqKyyYR6Q21VydFLVH3TRQUabQu_ym0Zz7PgGX0-kHA/edit?usp=sharing"",""แผน!FX39"")"),131)</f>
        <v>131</v>
      </c>
      <c r="J465" s="515"/>
      <c r="K465" s="516"/>
      <c r="L465" s="517"/>
      <c r="M465" s="517"/>
      <c r="N465" s="517"/>
      <c r="O465" s="517"/>
      <c r="P465" s="517"/>
      <c r="Q465" s="503"/>
      <c r="R465" s="503"/>
      <c r="S465" s="503"/>
      <c r="T465" s="503"/>
      <c r="U465" s="503"/>
      <c r="V465" s="503"/>
      <c r="W465" s="503"/>
      <c r="X465" s="503"/>
      <c r="Y465" s="503"/>
      <c r="Z465" s="503"/>
    </row>
    <row r="466" spans="1:26" ht="19.5">
      <c r="A466" s="518"/>
      <c r="B466" s="519"/>
      <c r="C466" s="520"/>
      <c r="D466" s="520"/>
      <c r="E466" s="520"/>
      <c r="F466" s="520"/>
      <c r="G466" s="521"/>
      <c r="H466" s="495" t="s">
        <v>46</v>
      </c>
      <c r="I466" s="496">
        <f ca="1">IFERROR(__xludf.DUMMYFUNCTION("IMPORTRANGE(""https://docs.google.com/spreadsheets/d/1QqKyyYR6Q21VydFLVH3TRQUabQu_ym0Zz7PgGX0-kHA/edit?usp=sharing"",""แผน!FW39"")"),1300)</f>
        <v>1300</v>
      </c>
      <c r="J466" s="496"/>
      <c r="K466" s="497"/>
      <c r="L466" s="498"/>
      <c r="M466" s="498"/>
      <c r="N466" s="498"/>
      <c r="O466" s="498"/>
      <c r="P466" s="498"/>
      <c r="Q466" s="503"/>
      <c r="R466" s="503"/>
      <c r="S466" s="503"/>
      <c r="T466" s="503"/>
      <c r="U466" s="503"/>
      <c r="V466" s="503"/>
      <c r="W466" s="503"/>
      <c r="X466" s="503"/>
      <c r="Y466" s="503"/>
      <c r="Z466" s="503"/>
    </row>
    <row r="467" spans="1:26" ht="19.5">
      <c r="A467" s="522"/>
      <c r="B467" s="502"/>
      <c r="C467" s="502" t="s">
        <v>16</v>
      </c>
      <c r="D467" s="722" t="s">
        <v>17</v>
      </c>
      <c r="E467" s="723"/>
      <c r="F467" s="723"/>
      <c r="G467" s="186"/>
      <c r="H467" s="523" t="s">
        <v>12</v>
      </c>
      <c r="I467" s="37"/>
      <c r="J467" s="37"/>
      <c r="K467" s="38"/>
      <c r="L467" s="191">
        <f t="shared" ref="L467:N467" ca="1" si="162">L468+L469</f>
        <v>1170118</v>
      </c>
      <c r="M467" s="191">
        <f t="shared" si="162"/>
        <v>0</v>
      </c>
      <c r="N467" s="191">
        <f t="shared" si="162"/>
        <v>65565</v>
      </c>
      <c r="O467" s="191"/>
      <c r="P467" s="191"/>
      <c r="Q467" s="503"/>
      <c r="R467" s="503"/>
      <c r="S467" s="503"/>
      <c r="T467" s="503"/>
      <c r="U467" s="503"/>
      <c r="V467" s="503"/>
      <c r="W467" s="503"/>
      <c r="X467" s="503"/>
      <c r="Y467" s="503"/>
      <c r="Z467" s="503"/>
    </row>
    <row r="468" spans="1:26" ht="18.75" hidden="1">
      <c r="A468" s="524"/>
      <c r="B468" s="525"/>
      <c r="C468" s="525"/>
      <c r="D468" s="526"/>
      <c r="E468" s="525" t="s">
        <v>184</v>
      </c>
      <c r="F468" s="525"/>
      <c r="G468" s="527"/>
      <c r="H468" s="164" t="s">
        <v>12</v>
      </c>
      <c r="I468" s="44"/>
      <c r="J468" s="44"/>
      <c r="K468" s="45"/>
      <c r="L468" s="45">
        <f t="shared" ref="L468:N468" si="163">L471+L478</f>
        <v>0</v>
      </c>
      <c r="M468" s="45">
        <f t="shared" si="163"/>
        <v>0</v>
      </c>
      <c r="N468" s="45">
        <f t="shared" si="163"/>
        <v>0</v>
      </c>
      <c r="O468" s="45"/>
      <c r="P468" s="45"/>
      <c r="Q468" s="528"/>
      <c r="R468" s="528"/>
      <c r="S468" s="528"/>
      <c r="T468" s="528"/>
      <c r="U468" s="528"/>
      <c r="V468" s="528"/>
      <c r="W468" s="528"/>
      <c r="X468" s="528"/>
      <c r="Y468" s="528"/>
      <c r="Z468" s="528"/>
    </row>
    <row r="469" spans="1:26" ht="18.75" hidden="1">
      <c r="A469" s="524"/>
      <c r="B469" s="529"/>
      <c r="C469" s="525"/>
      <c r="D469" s="526"/>
      <c r="E469" s="525" t="s">
        <v>185</v>
      </c>
      <c r="F469" s="525"/>
      <c r="G469" s="527"/>
      <c r="H469" s="164" t="s">
        <v>12</v>
      </c>
      <c r="I469" s="44"/>
      <c r="J469" s="44"/>
      <c r="K469" s="45"/>
      <c r="L469" s="45">
        <f t="shared" ref="L469:N469" ca="1" si="164">L472+L479</f>
        <v>1170118</v>
      </c>
      <c r="M469" s="45">
        <f t="shared" si="164"/>
        <v>0</v>
      </c>
      <c r="N469" s="45">
        <f t="shared" si="164"/>
        <v>65565</v>
      </c>
      <c r="O469" s="45"/>
      <c r="P469" s="45"/>
      <c r="Q469" s="528"/>
      <c r="R469" s="528"/>
      <c r="S469" s="528"/>
      <c r="T469" s="528"/>
      <c r="U469" s="528"/>
      <c r="V469" s="528"/>
      <c r="W469" s="528"/>
      <c r="X469" s="528"/>
      <c r="Y469" s="528"/>
      <c r="Z469" s="528"/>
    </row>
    <row r="470" spans="1:26" ht="18.75">
      <c r="A470" s="522"/>
      <c r="B470" s="501"/>
      <c r="C470" s="502"/>
      <c r="D470" s="530" t="s">
        <v>20</v>
      </c>
      <c r="E470" s="502"/>
      <c r="F470" s="502"/>
      <c r="G470" s="186"/>
      <c r="H470" s="160" t="s">
        <v>12</v>
      </c>
      <c r="I470" s="161"/>
      <c r="J470" s="161"/>
      <c r="K470" s="162"/>
      <c r="L470" s="38">
        <f t="shared" ref="L470:N470" ca="1" si="165">L471+L472</f>
        <v>1170118</v>
      </c>
      <c r="M470" s="38">
        <f t="shared" si="165"/>
        <v>0</v>
      </c>
      <c r="N470" s="38">
        <f t="shared" si="165"/>
        <v>65565</v>
      </c>
      <c r="O470" s="38"/>
      <c r="P470" s="38"/>
      <c r="Q470" s="503"/>
      <c r="R470" s="503"/>
      <c r="S470" s="503"/>
      <c r="T470" s="503"/>
      <c r="U470" s="503"/>
      <c r="V470" s="503"/>
      <c r="W470" s="503"/>
      <c r="X470" s="503"/>
      <c r="Y470" s="503"/>
      <c r="Z470" s="503"/>
    </row>
    <row r="471" spans="1:26" ht="18.75" hidden="1">
      <c r="A471" s="524"/>
      <c r="B471" s="529"/>
      <c r="C471" s="525"/>
      <c r="D471" s="526"/>
      <c r="E471" s="525" t="s">
        <v>184</v>
      </c>
      <c r="F471" s="525"/>
      <c r="G471" s="527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/>
      <c r="P471" s="45"/>
      <c r="Q471" s="528"/>
      <c r="R471" s="528"/>
      <c r="S471" s="528"/>
      <c r="T471" s="528"/>
      <c r="U471" s="528"/>
      <c r="V471" s="528"/>
      <c r="W471" s="528"/>
      <c r="X471" s="528"/>
      <c r="Y471" s="528"/>
      <c r="Z471" s="528"/>
    </row>
    <row r="472" spans="1:26" ht="18.75" hidden="1">
      <c r="A472" s="524"/>
      <c r="B472" s="529"/>
      <c r="C472" s="525"/>
      <c r="D472" s="526"/>
      <c r="E472" s="525" t="s">
        <v>185</v>
      </c>
      <c r="F472" s="525"/>
      <c r="G472" s="527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IFERROR(__xludf.DUMMYFUNCTION("IMPORTRANGE(""https://docs.google.com/spreadsheets/d/1QqKyyYR6Q21VydFLVH3TRQUabQu_ym0Zz7PgGX0-kHA/edit?usp=sharing"",""แผน!FS39"")"),1170118)</f>
        <v>1170118</v>
      </c>
      <c r="M472" s="45">
        <v>0</v>
      </c>
      <c r="N472" s="45">
        <f>N473+N474+N475+N476</f>
        <v>65565</v>
      </c>
      <c r="O472" s="45"/>
      <c r="P472" s="45"/>
      <c r="Q472" s="528"/>
      <c r="R472" s="528"/>
      <c r="S472" s="528"/>
      <c r="T472" s="528"/>
      <c r="U472" s="528"/>
      <c r="V472" s="528"/>
      <c r="W472" s="528"/>
      <c r="X472" s="528"/>
      <c r="Y472" s="528"/>
      <c r="Z472" s="528"/>
    </row>
    <row r="473" spans="1:26" ht="18.75">
      <c r="A473" s="500"/>
      <c r="B473" s="501"/>
      <c r="C473" s="502"/>
      <c r="D473" s="502"/>
      <c r="E473" s="502"/>
      <c r="F473" s="502" t="s">
        <v>186</v>
      </c>
      <c r="G473" s="186"/>
      <c r="H473" s="160" t="s">
        <v>12</v>
      </c>
      <c r="I473" s="37"/>
      <c r="J473" s="37"/>
      <c r="K473" s="38"/>
      <c r="L473" s="38"/>
      <c r="M473" s="38"/>
      <c r="N473" s="270">
        <v>24565</v>
      </c>
      <c r="O473" s="38"/>
      <c r="P473" s="38"/>
      <c r="Q473" s="503"/>
      <c r="R473" s="503"/>
      <c r="S473" s="503"/>
      <c r="T473" s="503"/>
      <c r="U473" s="503"/>
      <c r="V473" s="503"/>
      <c r="W473" s="503"/>
      <c r="X473" s="503"/>
      <c r="Y473" s="503"/>
      <c r="Z473" s="503"/>
    </row>
    <row r="474" spans="1:26" ht="18.75">
      <c r="A474" s="500"/>
      <c r="B474" s="501"/>
      <c r="C474" s="502"/>
      <c r="D474" s="502"/>
      <c r="E474" s="502"/>
      <c r="F474" s="502" t="s">
        <v>187</v>
      </c>
      <c r="G474" s="186"/>
      <c r="H474" s="160" t="s">
        <v>12</v>
      </c>
      <c r="I474" s="37"/>
      <c r="J474" s="37"/>
      <c r="K474" s="38"/>
      <c r="L474" s="38"/>
      <c r="M474" s="38"/>
      <c r="N474" s="270">
        <v>1200</v>
      </c>
      <c r="O474" s="38"/>
      <c r="P474" s="38"/>
      <c r="Q474" s="503"/>
      <c r="R474" s="503"/>
      <c r="S474" s="503"/>
      <c r="T474" s="503"/>
      <c r="U474" s="503"/>
      <c r="V474" s="503"/>
      <c r="W474" s="503"/>
      <c r="X474" s="503"/>
      <c r="Y474" s="503"/>
      <c r="Z474" s="503"/>
    </row>
    <row r="475" spans="1:26" ht="18.75">
      <c r="A475" s="500"/>
      <c r="B475" s="501"/>
      <c r="C475" s="501"/>
      <c r="D475" s="501"/>
      <c r="E475" s="501"/>
      <c r="F475" s="502" t="s">
        <v>188</v>
      </c>
      <c r="G475" s="186"/>
      <c r="H475" s="160" t="s">
        <v>12</v>
      </c>
      <c r="I475" s="37"/>
      <c r="J475" s="37"/>
      <c r="K475" s="38"/>
      <c r="L475" s="38"/>
      <c r="M475" s="38"/>
      <c r="N475" s="270">
        <v>39000</v>
      </c>
      <c r="O475" s="38"/>
      <c r="P475" s="38"/>
      <c r="Q475" s="503"/>
      <c r="R475" s="503"/>
      <c r="S475" s="503"/>
      <c r="T475" s="503"/>
      <c r="U475" s="503"/>
      <c r="V475" s="503"/>
      <c r="W475" s="503"/>
      <c r="X475" s="503"/>
      <c r="Y475" s="503"/>
      <c r="Z475" s="503"/>
    </row>
    <row r="476" spans="1:26" ht="18.75">
      <c r="A476" s="500"/>
      <c r="B476" s="501"/>
      <c r="C476" s="501"/>
      <c r="D476" s="501"/>
      <c r="E476" s="501"/>
      <c r="F476" s="502" t="s">
        <v>189</v>
      </c>
      <c r="G476" s="186"/>
      <c r="H476" s="160" t="s">
        <v>12</v>
      </c>
      <c r="I476" s="37"/>
      <c r="J476" s="37"/>
      <c r="K476" s="38"/>
      <c r="L476" s="38"/>
      <c r="M476" s="38"/>
      <c r="N476" s="270">
        <v>800</v>
      </c>
      <c r="O476" s="38"/>
      <c r="P476" s="38"/>
      <c r="Q476" s="503"/>
      <c r="R476" s="503"/>
      <c r="S476" s="503"/>
      <c r="T476" s="503"/>
      <c r="U476" s="503"/>
      <c r="V476" s="503"/>
      <c r="W476" s="503"/>
      <c r="X476" s="503"/>
      <c r="Y476" s="503"/>
      <c r="Z476" s="503"/>
    </row>
    <row r="477" spans="1:26" ht="18.75">
      <c r="A477" s="522"/>
      <c r="B477" s="501"/>
      <c r="C477" s="501"/>
      <c r="D477" s="530" t="s">
        <v>21</v>
      </c>
      <c r="E477" s="501"/>
      <c r="F477" s="501"/>
      <c r="G477" s="186"/>
      <c r="H477" s="167" t="s">
        <v>12</v>
      </c>
      <c r="I477" s="161"/>
      <c r="J477" s="161"/>
      <c r="K477" s="162"/>
      <c r="L477" s="38">
        <f t="shared" ref="L477:N477" ca="1" si="166">L478+L479</f>
        <v>0</v>
      </c>
      <c r="M477" s="38">
        <f t="shared" si="166"/>
        <v>0</v>
      </c>
      <c r="N477" s="38">
        <f t="shared" si="166"/>
        <v>0</v>
      </c>
      <c r="O477" s="38"/>
      <c r="P477" s="38"/>
      <c r="Q477" s="503"/>
      <c r="R477" s="503"/>
      <c r="S477" s="503"/>
      <c r="T477" s="503"/>
      <c r="U477" s="503"/>
      <c r="V477" s="503"/>
      <c r="W477" s="503"/>
      <c r="X477" s="503"/>
      <c r="Y477" s="503"/>
      <c r="Z477" s="503"/>
    </row>
    <row r="478" spans="1:26" ht="18.75" hidden="1">
      <c r="A478" s="524"/>
      <c r="B478" s="529"/>
      <c r="C478" s="529"/>
      <c r="D478" s="529"/>
      <c r="E478" s="529" t="s">
        <v>18</v>
      </c>
      <c r="F478" s="529"/>
      <c r="G478" s="527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/>
      <c r="P478" s="45"/>
      <c r="Q478" s="528"/>
      <c r="R478" s="528"/>
      <c r="S478" s="528"/>
      <c r="T478" s="528"/>
      <c r="U478" s="528"/>
      <c r="V478" s="528"/>
      <c r="W478" s="528"/>
      <c r="X478" s="528"/>
      <c r="Y478" s="528"/>
      <c r="Z478" s="528"/>
    </row>
    <row r="479" spans="1:26" ht="18.75" hidden="1">
      <c r="A479" s="524"/>
      <c r="B479" s="529"/>
      <c r="C479" s="529"/>
      <c r="D479" s="529"/>
      <c r="E479" s="529" t="s">
        <v>19</v>
      </c>
      <c r="F479" s="529"/>
      <c r="G479" s="527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IFERROR(__xludf.DUMMYFUNCTION("IMPORTRANGE(""https://docs.google.com/spreadsheets/d/1QqKyyYR6Q21VydFLVH3TRQUabQu_ym0Zz7PgGX0-kHA/edit?usp=sharing"",""แผน!FV39"")"),0)</f>
        <v>0</v>
      </c>
      <c r="M479" s="45">
        <v>0</v>
      </c>
      <c r="N479" s="45">
        <v>0</v>
      </c>
      <c r="O479" s="45"/>
      <c r="P479" s="45"/>
      <c r="Q479" s="528"/>
      <c r="R479" s="528"/>
      <c r="S479" s="528"/>
      <c r="T479" s="528"/>
      <c r="U479" s="528"/>
      <c r="V479" s="528"/>
      <c r="W479" s="528"/>
      <c r="X479" s="528"/>
      <c r="Y479" s="528"/>
      <c r="Z479" s="528"/>
    </row>
    <row r="480" spans="1:26" ht="19.5">
      <c r="A480" s="531"/>
      <c r="B480" s="532"/>
      <c r="C480" s="501" t="s">
        <v>16</v>
      </c>
      <c r="D480" s="540" t="s">
        <v>38</v>
      </c>
      <c r="E480" s="534"/>
      <c r="F480" s="535"/>
      <c r="G480" s="536"/>
      <c r="H480" s="174"/>
      <c r="I480" s="37"/>
      <c r="J480" s="37"/>
      <c r="K480" s="38"/>
      <c r="L480" s="38"/>
      <c r="M480" s="38"/>
      <c r="N480" s="38"/>
      <c r="O480" s="38"/>
      <c r="P480" s="38"/>
      <c r="Q480" s="503"/>
      <c r="R480" s="503"/>
      <c r="S480" s="503"/>
      <c r="T480" s="503"/>
      <c r="U480" s="503"/>
      <c r="V480" s="503"/>
      <c r="W480" s="503"/>
      <c r="X480" s="503"/>
      <c r="Y480" s="503"/>
      <c r="Z480" s="503"/>
    </row>
    <row r="481" spans="1:26" ht="19.5">
      <c r="A481" s="531"/>
      <c r="B481" s="532"/>
      <c r="C481" s="532"/>
      <c r="D481" s="541" t="s">
        <v>206</v>
      </c>
      <c r="E481" s="532"/>
      <c r="F481" s="532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03"/>
      <c r="R481" s="503"/>
      <c r="S481" s="503"/>
      <c r="T481" s="503"/>
      <c r="U481" s="503"/>
      <c r="V481" s="503"/>
      <c r="W481" s="503"/>
      <c r="X481" s="503"/>
      <c r="Y481" s="503"/>
      <c r="Z481" s="503"/>
    </row>
    <row r="482" spans="1:26" ht="18.75">
      <c r="A482" s="531"/>
      <c r="B482" s="532"/>
      <c r="C482" s="532"/>
      <c r="D482" s="532"/>
      <c r="E482" s="532" t="s">
        <v>207</v>
      </c>
      <c r="F482" s="532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03"/>
      <c r="R482" s="503"/>
      <c r="S482" s="503"/>
      <c r="T482" s="503"/>
      <c r="U482" s="503"/>
      <c r="V482" s="503"/>
      <c r="W482" s="503"/>
      <c r="X482" s="503"/>
      <c r="Y482" s="503"/>
      <c r="Z482" s="503"/>
    </row>
    <row r="483" spans="1:26" ht="18.75">
      <c r="A483" s="531"/>
      <c r="B483" s="532"/>
      <c r="C483" s="532"/>
      <c r="D483" s="532"/>
      <c r="E483" s="532"/>
      <c r="F483" s="532" t="s">
        <v>208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IFERROR(__xludf.DUMMYFUNCTION("IMPORTRANGE(""https://docs.google.com/spreadsheets/d/1QqKyyYR6Q21VydFLVH3TRQUabQu_ym0Zz7PgGX0-kHA/edit?usp=sharing"",""แผน!FY39"")"),1170)</f>
        <v>1170</v>
      </c>
      <c r="J483" s="181"/>
      <c r="K483" s="38"/>
      <c r="L483" s="38"/>
      <c r="M483" s="38"/>
      <c r="N483" s="38"/>
      <c r="O483" s="38"/>
      <c r="P483" s="38"/>
      <c r="Q483" s="503"/>
      <c r="R483" s="503"/>
      <c r="S483" s="503"/>
      <c r="T483" s="503"/>
      <c r="U483" s="503"/>
      <c r="V483" s="503"/>
      <c r="W483" s="503"/>
      <c r="X483" s="503"/>
      <c r="Y483" s="503"/>
      <c r="Z483" s="503"/>
    </row>
    <row r="484" spans="1:26" ht="18.75">
      <c r="A484" s="531"/>
      <c r="B484" s="532"/>
      <c r="C484" s="532"/>
      <c r="D484" s="532"/>
      <c r="E484" s="532"/>
      <c r="F484" s="532" t="s">
        <v>209</v>
      </c>
      <c r="G484" s="174"/>
      <c r="H484" s="36" t="s">
        <v>35</v>
      </c>
      <c r="I484" s="37"/>
      <c r="J484" s="181"/>
      <c r="K484" s="38"/>
      <c r="L484" s="38"/>
      <c r="M484" s="38"/>
      <c r="N484" s="38"/>
      <c r="O484" s="38"/>
      <c r="P484" s="38"/>
      <c r="Q484" s="503"/>
      <c r="R484" s="503"/>
      <c r="S484" s="503"/>
      <c r="T484" s="503"/>
      <c r="U484" s="503"/>
      <c r="V484" s="503"/>
      <c r="W484" s="503"/>
      <c r="X484" s="503"/>
      <c r="Y484" s="503"/>
      <c r="Z484" s="503"/>
    </row>
    <row r="485" spans="1:26" ht="18.75">
      <c r="A485" s="531"/>
      <c r="B485" s="532"/>
      <c r="C485" s="532"/>
      <c r="D485" s="532"/>
      <c r="E485" s="532"/>
      <c r="F485" s="532" t="s">
        <v>210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IFERROR(__xludf.DUMMYFUNCTION("IMPORTRANGE(""https://docs.google.com/spreadsheets/d/1QqKyyYR6Q21VydFLVH3TRQUabQu_ym0Zz7PgGX0-kHA/edit?usp=sharing"",""แผน!FZ39"")"),117)</f>
        <v>117</v>
      </c>
      <c r="J485" s="181"/>
      <c r="K485" s="38"/>
      <c r="L485" s="38"/>
      <c r="M485" s="38"/>
      <c r="N485" s="38"/>
      <c r="O485" s="38"/>
      <c r="P485" s="38"/>
      <c r="Q485" s="503"/>
      <c r="R485" s="503"/>
      <c r="S485" s="503"/>
      <c r="T485" s="503"/>
      <c r="U485" s="503"/>
      <c r="V485" s="503"/>
      <c r="W485" s="503"/>
      <c r="X485" s="503"/>
      <c r="Y485" s="503"/>
      <c r="Z485" s="503"/>
    </row>
    <row r="486" spans="1:26" ht="18.75">
      <c r="A486" s="531"/>
      <c r="B486" s="532"/>
      <c r="C486" s="532"/>
      <c r="D486" s="532"/>
      <c r="E486" s="532" t="s">
        <v>62</v>
      </c>
      <c r="F486" s="532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03"/>
      <c r="R486" s="503"/>
      <c r="S486" s="503"/>
      <c r="T486" s="503"/>
      <c r="U486" s="503"/>
      <c r="V486" s="503"/>
      <c r="W486" s="503"/>
      <c r="X486" s="503"/>
      <c r="Y486" s="503"/>
      <c r="Z486" s="503"/>
    </row>
    <row r="487" spans="1:26" ht="18.75">
      <c r="A487" s="531"/>
      <c r="B487" s="532"/>
      <c r="C487" s="532"/>
      <c r="D487" s="532"/>
      <c r="E487" s="532"/>
      <c r="F487" s="532" t="s">
        <v>208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IFERROR(__xludf.DUMMYFUNCTION("IMPORTRANGE(""https://docs.google.com/spreadsheets/d/1QqKyyYR6Q21VydFLVH3TRQUabQu_ym0Zz7PgGX0-kHA/edit?usp=sharing"",""แผน!GA39"")"),130)</f>
        <v>130</v>
      </c>
      <c r="J487" s="181"/>
      <c r="K487" s="38"/>
      <c r="L487" s="38"/>
      <c r="M487" s="38"/>
      <c r="N487" s="38"/>
      <c r="O487" s="38"/>
      <c r="P487" s="38"/>
      <c r="Q487" s="503"/>
      <c r="R487" s="503"/>
      <c r="S487" s="503"/>
      <c r="T487" s="503"/>
      <c r="U487" s="503"/>
      <c r="V487" s="503"/>
      <c r="W487" s="503"/>
      <c r="X487" s="503"/>
      <c r="Y487" s="503"/>
      <c r="Z487" s="503"/>
    </row>
    <row r="488" spans="1:26" ht="18.75">
      <c r="A488" s="531"/>
      <c r="B488" s="532"/>
      <c r="C488" s="532"/>
      <c r="D488" s="532"/>
      <c r="E488" s="532"/>
      <c r="F488" s="532" t="s">
        <v>211</v>
      </c>
      <c r="G488" s="174"/>
      <c r="H488" s="36" t="s">
        <v>35</v>
      </c>
      <c r="I488" s="37"/>
      <c r="J488" s="181"/>
      <c r="K488" s="38"/>
      <c r="L488" s="38"/>
      <c r="M488" s="38"/>
      <c r="N488" s="38"/>
      <c r="O488" s="38"/>
      <c r="P488" s="38"/>
      <c r="Q488" s="503"/>
      <c r="R488" s="503"/>
      <c r="S488" s="503"/>
      <c r="T488" s="503"/>
      <c r="U488" s="503"/>
      <c r="V488" s="503"/>
      <c r="W488" s="503"/>
      <c r="X488" s="503"/>
      <c r="Y488" s="503"/>
      <c r="Z488" s="503"/>
    </row>
    <row r="489" spans="1:26" ht="18.75">
      <c r="A489" s="531"/>
      <c r="B489" s="532"/>
      <c r="C489" s="532"/>
      <c r="D489" s="532"/>
      <c r="E489" s="532"/>
      <c r="F489" s="532" t="s">
        <v>212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IFERROR(__xludf.DUMMYFUNCTION("IMPORTRANGE(""https://docs.google.com/spreadsheets/d/1QqKyyYR6Q21VydFLVH3TRQUabQu_ym0Zz7PgGX0-kHA/edit?usp=sharing"",""แผน!GB39"")"),13)</f>
        <v>13</v>
      </c>
      <c r="J489" s="181"/>
      <c r="K489" s="38"/>
      <c r="L489" s="38"/>
      <c r="M489" s="38"/>
      <c r="N489" s="38"/>
      <c r="O489" s="38"/>
      <c r="P489" s="38"/>
      <c r="Q489" s="503"/>
      <c r="R489" s="503"/>
      <c r="S489" s="503"/>
      <c r="T489" s="503"/>
      <c r="U489" s="503"/>
      <c r="V489" s="503"/>
      <c r="W489" s="503"/>
      <c r="X489" s="503"/>
      <c r="Y489" s="503"/>
      <c r="Z489" s="503"/>
    </row>
    <row r="490" spans="1:26" ht="18.75">
      <c r="A490" s="531"/>
      <c r="B490" s="532"/>
      <c r="C490" s="532"/>
      <c r="D490" s="532"/>
      <c r="E490" s="532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03"/>
      <c r="R490" s="503"/>
      <c r="S490" s="503"/>
      <c r="T490" s="503"/>
      <c r="U490" s="503"/>
      <c r="V490" s="503"/>
      <c r="W490" s="503"/>
      <c r="X490" s="503"/>
      <c r="Y490" s="503"/>
      <c r="Z490" s="503"/>
    </row>
    <row r="491" spans="1:26" ht="18.75">
      <c r="A491" s="531"/>
      <c r="B491" s="532"/>
      <c r="C491" s="532"/>
      <c r="D491" s="532"/>
      <c r="E491" s="532"/>
      <c r="F491" s="532" t="s">
        <v>213</v>
      </c>
      <c r="G491" s="174"/>
      <c r="H491" s="36" t="s">
        <v>35</v>
      </c>
      <c r="I491" s="37"/>
      <c r="J491" s="181"/>
      <c r="K491" s="38"/>
      <c r="L491" s="38"/>
      <c r="M491" s="38"/>
      <c r="N491" s="38"/>
      <c r="O491" s="38"/>
      <c r="P491" s="38"/>
      <c r="Q491" s="503"/>
      <c r="R491" s="503"/>
      <c r="S491" s="503"/>
      <c r="T491" s="503"/>
      <c r="U491" s="503"/>
      <c r="V491" s="503"/>
      <c r="W491" s="503"/>
      <c r="X491" s="503"/>
      <c r="Y491" s="503"/>
      <c r="Z491" s="503"/>
    </row>
    <row r="492" spans="1:26" ht="18.75">
      <c r="A492" s="531"/>
      <c r="B492" s="532"/>
      <c r="C492" s="532"/>
      <c r="D492" s="532"/>
      <c r="E492" s="532"/>
      <c r="F492" s="532" t="s">
        <v>214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IFERROR(__xludf.DUMMYFUNCTION("IMPORTRANGE(""https://docs.google.com/spreadsheets/d/1QqKyyYR6Q21VydFLVH3TRQUabQu_ym0Zz7PgGX0-kHA/edit?usp=sharing"",""แผน!GC39"")"),1)</f>
        <v>1</v>
      </c>
      <c r="J492" s="181"/>
      <c r="K492" s="38"/>
      <c r="L492" s="38"/>
      <c r="M492" s="38"/>
      <c r="N492" s="38"/>
      <c r="O492" s="38"/>
      <c r="P492" s="38"/>
      <c r="Q492" s="503"/>
      <c r="R492" s="503"/>
      <c r="S492" s="503"/>
      <c r="T492" s="503"/>
      <c r="U492" s="503"/>
      <c r="V492" s="503"/>
      <c r="W492" s="503"/>
      <c r="X492" s="503"/>
      <c r="Y492" s="503"/>
      <c r="Z492" s="503"/>
    </row>
    <row r="493" spans="1:26" ht="19.5">
      <c r="A493" s="531"/>
      <c r="B493" s="532"/>
      <c r="C493" s="532"/>
      <c r="D493" s="541" t="s">
        <v>59</v>
      </c>
      <c r="E493" s="532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03"/>
      <c r="R493" s="503"/>
      <c r="S493" s="503"/>
      <c r="T493" s="503"/>
      <c r="U493" s="503"/>
      <c r="V493" s="503"/>
      <c r="W493" s="503"/>
      <c r="X493" s="503"/>
      <c r="Y493" s="503"/>
      <c r="Z493" s="503"/>
    </row>
    <row r="494" spans="1:26" ht="18.75">
      <c r="A494" s="531"/>
      <c r="B494" s="532"/>
      <c r="C494" s="532"/>
      <c r="D494" s="532"/>
      <c r="E494" s="532" t="s">
        <v>207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03"/>
      <c r="R494" s="503"/>
      <c r="S494" s="503"/>
      <c r="T494" s="503"/>
      <c r="U494" s="503"/>
      <c r="V494" s="503"/>
      <c r="W494" s="503"/>
      <c r="X494" s="503"/>
      <c r="Y494" s="503"/>
      <c r="Z494" s="503"/>
    </row>
    <row r="495" spans="1:26" ht="18.75">
      <c r="A495" s="531"/>
      <c r="B495" s="532"/>
      <c r="C495" s="532"/>
      <c r="D495" s="532"/>
      <c r="E495" s="532"/>
      <c r="F495" s="184" t="s">
        <v>215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IFERROR(__xludf.DUMMYFUNCTION("IMPORTRANGE(""https://docs.google.com/spreadsheets/d/1QqKyyYR6Q21VydFLVH3TRQUabQu_ym0Zz7PgGX0-kHA/edit?usp=sharing"",""แผน!FY39"")"),1170)</f>
        <v>1170</v>
      </c>
      <c r="J495" s="181"/>
      <c r="K495" s="38"/>
      <c r="L495" s="38"/>
      <c r="M495" s="38"/>
      <c r="N495" s="38"/>
      <c r="O495" s="38"/>
      <c r="P495" s="38"/>
      <c r="Q495" s="503"/>
      <c r="R495" s="503"/>
      <c r="S495" s="503"/>
      <c r="T495" s="503"/>
      <c r="U495" s="503"/>
      <c r="V495" s="503"/>
      <c r="W495" s="503"/>
      <c r="X495" s="503"/>
      <c r="Y495" s="503"/>
      <c r="Z495" s="503"/>
    </row>
    <row r="496" spans="1:26" ht="18.75">
      <c r="A496" s="531"/>
      <c r="B496" s="532"/>
      <c r="C496" s="532"/>
      <c r="D496" s="532"/>
      <c r="E496" s="532"/>
      <c r="F496" s="184" t="s">
        <v>216</v>
      </c>
      <c r="G496" s="174"/>
      <c r="H496" s="36" t="s">
        <v>46</v>
      </c>
      <c r="I496" s="37"/>
      <c r="J496" s="181"/>
      <c r="K496" s="38"/>
      <c r="L496" s="38"/>
      <c r="M496" s="38"/>
      <c r="N496" s="38"/>
      <c r="O496" s="38"/>
      <c r="P496" s="38"/>
      <c r="Q496" s="503"/>
      <c r="R496" s="503"/>
      <c r="S496" s="503"/>
      <c r="T496" s="503"/>
      <c r="U496" s="503"/>
      <c r="V496" s="503"/>
      <c r="W496" s="503"/>
      <c r="X496" s="503"/>
      <c r="Y496" s="503"/>
      <c r="Z496" s="503"/>
    </row>
    <row r="497" spans="1:26" ht="18.75">
      <c r="A497" s="531"/>
      <c r="B497" s="532"/>
      <c r="C497" s="532"/>
      <c r="D497" s="532"/>
      <c r="E497" s="532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03"/>
      <c r="R497" s="503"/>
      <c r="S497" s="503"/>
      <c r="T497" s="503"/>
      <c r="U497" s="503"/>
      <c r="V497" s="503"/>
      <c r="W497" s="503"/>
      <c r="X497" s="503"/>
      <c r="Y497" s="503"/>
      <c r="Z497" s="503"/>
    </row>
    <row r="498" spans="1:26" ht="18.75">
      <c r="A498" s="531"/>
      <c r="B498" s="532"/>
      <c r="C498" s="532"/>
      <c r="D498" s="532"/>
      <c r="E498" s="184"/>
      <c r="F498" s="184" t="s">
        <v>217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IFERROR(__xludf.DUMMYFUNCTION("IMPORTRANGE(""https://docs.google.com/spreadsheets/d/1QqKyyYR6Q21VydFLVH3TRQUabQu_ym0Zz7PgGX0-kHA/edit?usp=sharing"",""แผน!GA39"")"),130)</f>
        <v>130</v>
      </c>
      <c r="J498" s="181"/>
      <c r="K498" s="38"/>
      <c r="L498" s="38"/>
      <c r="M498" s="38"/>
      <c r="N498" s="38"/>
      <c r="O498" s="38"/>
      <c r="P498" s="38"/>
      <c r="Q498" s="503"/>
      <c r="R498" s="503"/>
      <c r="S498" s="503"/>
      <c r="T498" s="503"/>
      <c r="U498" s="503"/>
      <c r="V498" s="503"/>
      <c r="W498" s="503"/>
      <c r="X498" s="503"/>
      <c r="Y498" s="503"/>
      <c r="Z498" s="503"/>
    </row>
    <row r="499" spans="1:26" ht="18.75">
      <c r="A499" s="531"/>
      <c r="B499" s="532"/>
      <c r="C499" s="532"/>
      <c r="D499" s="532"/>
      <c r="E499" s="184"/>
      <c r="F499" s="184" t="s">
        <v>218</v>
      </c>
      <c r="G499" s="174"/>
      <c r="H499" s="36" t="s">
        <v>46</v>
      </c>
      <c r="I499" s="37"/>
      <c r="J499" s="181"/>
      <c r="K499" s="38"/>
      <c r="L499" s="38"/>
      <c r="M499" s="38"/>
      <c r="N499" s="38"/>
      <c r="O499" s="38"/>
      <c r="P499" s="38"/>
      <c r="Q499" s="503"/>
      <c r="R499" s="503"/>
      <c r="S499" s="503"/>
      <c r="T499" s="503"/>
      <c r="U499" s="503"/>
      <c r="V499" s="503"/>
      <c r="W499" s="503"/>
      <c r="X499" s="503"/>
      <c r="Y499" s="503"/>
      <c r="Z499" s="503"/>
    </row>
    <row r="500" spans="1:26" ht="19.5" hidden="1">
      <c r="A500" s="542">
        <v>4</v>
      </c>
      <c r="B500" s="543" t="s">
        <v>219</v>
      </c>
      <c r="C500" s="544"/>
      <c r="D500" s="545"/>
      <c r="E500" s="545"/>
      <c r="F500" s="545"/>
      <c r="G500" s="546"/>
      <c r="H500" s="547" t="s">
        <v>109</v>
      </c>
      <c r="I500" s="548"/>
      <c r="J500" s="548"/>
      <c r="K500" s="549"/>
      <c r="L500" s="550"/>
      <c r="M500" s="550"/>
      <c r="N500" s="550"/>
      <c r="O500" s="550"/>
      <c r="P500" s="550"/>
      <c r="Q500" s="528"/>
      <c r="R500" s="528"/>
      <c r="S500" s="528"/>
      <c r="T500" s="528"/>
      <c r="U500" s="528"/>
      <c r="V500" s="528"/>
      <c r="W500" s="528"/>
      <c r="X500" s="528"/>
      <c r="Y500" s="528"/>
      <c r="Z500" s="528"/>
    </row>
    <row r="501" spans="1:26" ht="19.5" hidden="1">
      <c r="A501" s="551"/>
      <c r="B501" s="552" t="s">
        <v>220</v>
      </c>
      <c r="C501" s="552"/>
      <c r="D501" s="553"/>
      <c r="E501" s="553"/>
      <c r="F501" s="553"/>
      <c r="G501" s="554"/>
      <c r="H501" s="555" t="s">
        <v>35</v>
      </c>
      <c r="I501" s="556"/>
      <c r="J501" s="556"/>
      <c r="K501" s="557"/>
      <c r="L501" s="558"/>
      <c r="M501" s="558"/>
      <c r="N501" s="558"/>
      <c r="O501" s="558"/>
      <c r="P501" s="558"/>
      <c r="Q501" s="528"/>
      <c r="R501" s="528"/>
      <c r="S501" s="528"/>
      <c r="T501" s="528"/>
      <c r="U501" s="528"/>
      <c r="V501" s="528"/>
      <c r="W501" s="528"/>
      <c r="X501" s="528"/>
      <c r="Y501" s="528"/>
      <c r="Z501" s="528"/>
    </row>
    <row r="502" spans="1:26" ht="19.5" hidden="1">
      <c r="A502" s="524"/>
      <c r="B502" s="525"/>
      <c r="C502" s="525" t="s">
        <v>16</v>
      </c>
      <c r="D502" s="727" t="s">
        <v>17</v>
      </c>
      <c r="E502" s="723"/>
      <c r="F502" s="723"/>
      <c r="G502" s="527"/>
      <c r="H502" s="559" t="s">
        <v>12</v>
      </c>
      <c r="I502" s="44"/>
      <c r="J502" s="44"/>
      <c r="K502" s="45"/>
      <c r="L502" s="560">
        <f t="shared" ref="L502:N502" si="167">L503+L504</f>
        <v>0</v>
      </c>
      <c r="M502" s="560">
        <f t="shared" si="167"/>
        <v>0</v>
      </c>
      <c r="N502" s="560">
        <f t="shared" si="167"/>
        <v>0</v>
      </c>
      <c r="O502" s="560"/>
      <c r="P502" s="560"/>
      <c r="Q502" s="528"/>
      <c r="R502" s="528"/>
      <c r="S502" s="528"/>
      <c r="T502" s="528"/>
      <c r="U502" s="528"/>
      <c r="V502" s="528"/>
      <c r="W502" s="528"/>
      <c r="X502" s="528"/>
      <c r="Y502" s="528"/>
      <c r="Z502" s="528"/>
    </row>
    <row r="503" spans="1:26" ht="18.75" hidden="1">
      <c r="A503" s="524"/>
      <c r="B503" s="525"/>
      <c r="C503" s="525"/>
      <c r="D503" s="526"/>
      <c r="E503" s="525" t="s">
        <v>184</v>
      </c>
      <c r="F503" s="525"/>
      <c r="G503" s="527"/>
      <c r="H503" s="164" t="s">
        <v>12</v>
      </c>
      <c r="I503" s="44"/>
      <c r="J503" s="44"/>
      <c r="K503" s="45"/>
      <c r="L503" s="45">
        <f t="shared" ref="L503:N503" si="168">L506+L513</f>
        <v>0</v>
      </c>
      <c r="M503" s="45">
        <f t="shared" si="168"/>
        <v>0</v>
      </c>
      <c r="N503" s="45">
        <f t="shared" si="168"/>
        <v>0</v>
      </c>
      <c r="O503" s="45"/>
      <c r="P503" s="45"/>
      <c r="Q503" s="528"/>
      <c r="R503" s="528"/>
      <c r="S503" s="528"/>
      <c r="T503" s="528"/>
      <c r="U503" s="528"/>
      <c r="V503" s="528"/>
      <c r="W503" s="528"/>
      <c r="X503" s="528"/>
      <c r="Y503" s="528"/>
      <c r="Z503" s="528"/>
    </row>
    <row r="504" spans="1:26" ht="18.75" hidden="1">
      <c r="A504" s="524"/>
      <c r="B504" s="529"/>
      <c r="C504" s="525"/>
      <c r="D504" s="526"/>
      <c r="E504" s="525" t="s">
        <v>185</v>
      </c>
      <c r="F504" s="525"/>
      <c r="G504" s="527"/>
      <c r="H504" s="164" t="s">
        <v>12</v>
      </c>
      <c r="I504" s="44"/>
      <c r="J504" s="44"/>
      <c r="K504" s="45"/>
      <c r="L504" s="45">
        <f t="shared" ref="L504:N504" si="169">L507+L514</f>
        <v>0</v>
      </c>
      <c r="M504" s="45">
        <f t="shared" si="169"/>
        <v>0</v>
      </c>
      <c r="N504" s="45">
        <f t="shared" si="169"/>
        <v>0</v>
      </c>
      <c r="O504" s="45"/>
      <c r="P504" s="45"/>
      <c r="Q504" s="528"/>
      <c r="R504" s="528"/>
      <c r="S504" s="528"/>
      <c r="T504" s="528"/>
      <c r="U504" s="528"/>
      <c r="V504" s="528"/>
      <c r="W504" s="528"/>
      <c r="X504" s="528"/>
      <c r="Y504" s="528"/>
      <c r="Z504" s="528"/>
    </row>
    <row r="505" spans="1:26" ht="18.75" hidden="1">
      <c r="A505" s="524"/>
      <c r="B505" s="529"/>
      <c r="C505" s="525"/>
      <c r="D505" s="561" t="s">
        <v>20</v>
      </c>
      <c r="E505" s="525"/>
      <c r="F505" s="525"/>
      <c r="G505" s="527"/>
      <c r="H505" s="164" t="s">
        <v>12</v>
      </c>
      <c r="I505" s="165"/>
      <c r="J505" s="165"/>
      <c r="K505" s="166"/>
      <c r="L505" s="45">
        <f t="shared" ref="L505:N505" si="170">L506+L507</f>
        <v>0</v>
      </c>
      <c r="M505" s="45">
        <f t="shared" si="170"/>
        <v>0</v>
      </c>
      <c r="N505" s="45">
        <f t="shared" si="170"/>
        <v>0</v>
      </c>
      <c r="O505" s="45"/>
      <c r="P505" s="45"/>
      <c r="Q505" s="528"/>
      <c r="R505" s="528"/>
      <c r="S505" s="528"/>
      <c r="T505" s="528"/>
      <c r="U505" s="528"/>
      <c r="V505" s="528"/>
      <c r="W505" s="528"/>
      <c r="X505" s="528"/>
      <c r="Y505" s="528"/>
      <c r="Z505" s="528"/>
    </row>
    <row r="506" spans="1:26" ht="18.75" hidden="1">
      <c r="A506" s="524"/>
      <c r="B506" s="529"/>
      <c r="C506" s="525"/>
      <c r="D506" s="526"/>
      <c r="E506" s="525" t="s">
        <v>184</v>
      </c>
      <c r="F506" s="525"/>
      <c r="G506" s="527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/>
      <c r="P506" s="45"/>
      <c r="Q506" s="528"/>
      <c r="R506" s="528"/>
      <c r="S506" s="528"/>
      <c r="T506" s="528"/>
      <c r="U506" s="528"/>
      <c r="V506" s="528"/>
      <c r="W506" s="528"/>
      <c r="X506" s="528"/>
      <c r="Y506" s="528"/>
      <c r="Z506" s="528"/>
    </row>
    <row r="507" spans="1:26" ht="18.75" hidden="1">
      <c r="A507" s="524"/>
      <c r="B507" s="529"/>
      <c r="C507" s="525"/>
      <c r="D507" s="526"/>
      <c r="E507" s="525" t="s">
        <v>185</v>
      </c>
      <c r="F507" s="525"/>
      <c r="G507" s="527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/>
      <c r="P507" s="45"/>
      <c r="Q507" s="528"/>
      <c r="R507" s="528"/>
      <c r="S507" s="528"/>
      <c r="T507" s="528"/>
      <c r="U507" s="528"/>
      <c r="V507" s="528"/>
      <c r="W507" s="528"/>
      <c r="X507" s="528"/>
      <c r="Y507" s="528"/>
      <c r="Z507" s="528"/>
    </row>
    <row r="508" spans="1:26" ht="18.75" hidden="1">
      <c r="A508" s="562"/>
      <c r="B508" s="529"/>
      <c r="C508" s="525"/>
      <c r="D508" s="525"/>
      <c r="E508" s="525"/>
      <c r="F508" s="525" t="s">
        <v>186</v>
      </c>
      <c r="G508" s="527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28"/>
      <c r="R508" s="528"/>
      <c r="S508" s="528"/>
      <c r="T508" s="528"/>
      <c r="U508" s="528"/>
      <c r="V508" s="528"/>
      <c r="W508" s="528"/>
      <c r="X508" s="528"/>
      <c r="Y508" s="528"/>
      <c r="Z508" s="528"/>
    </row>
    <row r="509" spans="1:26" ht="18.75" hidden="1">
      <c r="A509" s="562"/>
      <c r="B509" s="529"/>
      <c r="C509" s="525"/>
      <c r="D509" s="525"/>
      <c r="E509" s="525"/>
      <c r="F509" s="525" t="s">
        <v>187</v>
      </c>
      <c r="G509" s="527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28"/>
      <c r="R509" s="528"/>
      <c r="S509" s="528"/>
      <c r="T509" s="528"/>
      <c r="U509" s="528"/>
      <c r="V509" s="528"/>
      <c r="W509" s="528"/>
      <c r="X509" s="528"/>
      <c r="Y509" s="528"/>
      <c r="Z509" s="528"/>
    </row>
    <row r="510" spans="1:26" ht="18.75" hidden="1">
      <c r="A510" s="562"/>
      <c r="B510" s="529"/>
      <c r="C510" s="529"/>
      <c r="D510" s="529"/>
      <c r="E510" s="525"/>
      <c r="F510" s="525" t="s">
        <v>188</v>
      </c>
      <c r="G510" s="527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28"/>
      <c r="R510" s="528"/>
      <c r="S510" s="528"/>
      <c r="T510" s="528"/>
      <c r="U510" s="528"/>
      <c r="V510" s="528"/>
      <c r="W510" s="528"/>
      <c r="X510" s="528"/>
      <c r="Y510" s="528"/>
      <c r="Z510" s="528"/>
    </row>
    <row r="511" spans="1:26" ht="18.75" hidden="1">
      <c r="A511" s="562"/>
      <c r="B511" s="529"/>
      <c r="C511" s="529"/>
      <c r="D511" s="529"/>
      <c r="E511" s="525"/>
      <c r="F511" s="525" t="s">
        <v>189</v>
      </c>
      <c r="G511" s="527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28"/>
      <c r="R511" s="528"/>
      <c r="S511" s="528"/>
      <c r="T511" s="528"/>
      <c r="U511" s="528"/>
      <c r="V511" s="528"/>
      <c r="W511" s="528"/>
      <c r="X511" s="528"/>
      <c r="Y511" s="528"/>
      <c r="Z511" s="528"/>
    </row>
    <row r="512" spans="1:26" ht="18.75" hidden="1">
      <c r="A512" s="524"/>
      <c r="B512" s="529"/>
      <c r="C512" s="529"/>
      <c r="D512" s="561" t="s">
        <v>21</v>
      </c>
      <c r="E512" s="529"/>
      <c r="F512" s="525"/>
      <c r="G512" s="527"/>
      <c r="H512" s="168" t="s">
        <v>12</v>
      </c>
      <c r="I512" s="165"/>
      <c r="J512" s="165"/>
      <c r="K512" s="166"/>
      <c r="L512" s="45">
        <f t="shared" ref="L512:N512" si="171">L513+L514</f>
        <v>0</v>
      </c>
      <c r="M512" s="45">
        <f t="shared" si="171"/>
        <v>0</v>
      </c>
      <c r="N512" s="45">
        <f t="shared" si="171"/>
        <v>0</v>
      </c>
      <c r="O512" s="45"/>
      <c r="P512" s="45"/>
      <c r="Q512" s="528"/>
      <c r="R512" s="528"/>
      <c r="S512" s="528"/>
      <c r="T512" s="528"/>
      <c r="U512" s="528"/>
      <c r="V512" s="528"/>
      <c r="W512" s="528"/>
      <c r="X512" s="528"/>
      <c r="Y512" s="528"/>
      <c r="Z512" s="528"/>
    </row>
    <row r="513" spans="1:26" ht="18.75" hidden="1">
      <c r="A513" s="524"/>
      <c r="B513" s="529"/>
      <c r="C513" s="529"/>
      <c r="D513" s="529"/>
      <c r="E513" s="529" t="s">
        <v>18</v>
      </c>
      <c r="F513" s="525"/>
      <c r="G513" s="527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/>
      <c r="P513" s="45"/>
      <c r="Q513" s="528"/>
      <c r="R513" s="528"/>
      <c r="S513" s="528"/>
      <c r="T513" s="528"/>
      <c r="U513" s="528"/>
      <c r="V513" s="528"/>
      <c r="W513" s="528"/>
      <c r="X513" s="528"/>
      <c r="Y513" s="528"/>
      <c r="Z513" s="528"/>
    </row>
    <row r="514" spans="1:26" ht="18.75" hidden="1">
      <c r="A514" s="524"/>
      <c r="B514" s="529"/>
      <c r="C514" s="529"/>
      <c r="D514" s="525"/>
      <c r="E514" s="529" t="s">
        <v>19</v>
      </c>
      <c r="F514" s="525"/>
      <c r="G514" s="527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/>
      <c r="P514" s="45"/>
      <c r="Q514" s="528"/>
      <c r="R514" s="528"/>
      <c r="S514" s="528"/>
      <c r="T514" s="528"/>
      <c r="U514" s="528"/>
      <c r="V514" s="528"/>
      <c r="W514" s="528"/>
      <c r="X514" s="528"/>
      <c r="Y514" s="528"/>
      <c r="Z514" s="528"/>
    </row>
    <row r="515" spans="1:26" ht="19.5" hidden="1">
      <c r="A515" s="537"/>
      <c r="B515" s="538"/>
      <c r="C515" s="529" t="s">
        <v>16</v>
      </c>
      <c r="D515" s="563" t="s">
        <v>38</v>
      </c>
      <c r="E515" s="564"/>
      <c r="F515" s="564"/>
      <c r="G515" s="565"/>
      <c r="H515" s="300"/>
      <c r="I515" s="165"/>
      <c r="J515" s="165"/>
      <c r="K515" s="166"/>
      <c r="L515" s="166"/>
      <c r="M515" s="166"/>
      <c r="N515" s="166"/>
      <c r="O515" s="166"/>
      <c r="P515" s="166"/>
      <c r="Q515" s="528"/>
      <c r="R515" s="528"/>
      <c r="S515" s="528"/>
      <c r="T515" s="528"/>
      <c r="U515" s="528"/>
      <c r="V515" s="528"/>
      <c r="W515" s="528"/>
      <c r="X515" s="528"/>
      <c r="Y515" s="528"/>
      <c r="Z515" s="528"/>
    </row>
    <row r="516" spans="1:26" ht="18.75" hidden="1">
      <c r="A516" s="537"/>
      <c r="B516" s="538"/>
      <c r="C516" s="538"/>
      <c r="D516" s="538" t="s">
        <v>221</v>
      </c>
      <c r="E516" s="526"/>
      <c r="F516" s="526"/>
      <c r="G516" s="300"/>
      <c r="H516" s="566" t="s">
        <v>109</v>
      </c>
      <c r="I516" s="44"/>
      <c r="J516" s="44"/>
      <c r="K516" s="166"/>
      <c r="L516" s="166"/>
      <c r="M516" s="166"/>
      <c r="N516" s="166"/>
      <c r="O516" s="166"/>
      <c r="P516" s="166"/>
      <c r="Q516" s="528"/>
      <c r="R516" s="528"/>
      <c r="S516" s="528"/>
      <c r="T516" s="528"/>
      <c r="U516" s="528"/>
      <c r="V516" s="528"/>
      <c r="W516" s="528"/>
      <c r="X516" s="528"/>
      <c r="Y516" s="528"/>
      <c r="Z516" s="528"/>
    </row>
    <row r="517" spans="1:26" ht="19.5" hidden="1">
      <c r="A517" s="537"/>
      <c r="B517" s="538"/>
      <c r="C517" s="538"/>
      <c r="D517" s="538" t="s">
        <v>222</v>
      </c>
      <c r="E517" s="526"/>
      <c r="F517" s="526"/>
      <c r="G517" s="300"/>
      <c r="H517" s="567" t="s">
        <v>35</v>
      </c>
      <c r="I517" s="568"/>
      <c r="J517" s="568"/>
      <c r="K517" s="569"/>
      <c r="L517" s="166"/>
      <c r="M517" s="166"/>
      <c r="N517" s="166"/>
      <c r="O517" s="166"/>
      <c r="P517" s="166"/>
      <c r="Q517" s="528"/>
      <c r="R517" s="528"/>
      <c r="S517" s="528"/>
      <c r="T517" s="528"/>
      <c r="U517" s="528"/>
      <c r="V517" s="528"/>
      <c r="W517" s="528"/>
      <c r="X517" s="528"/>
      <c r="Y517" s="528"/>
      <c r="Z517" s="528"/>
    </row>
    <row r="518" spans="1:26" ht="18.75" hidden="1">
      <c r="A518" s="537"/>
      <c r="B518" s="538"/>
      <c r="C518" s="538"/>
      <c r="D518" s="538"/>
      <c r="E518" s="538" t="s">
        <v>223</v>
      </c>
      <c r="F518" s="526"/>
      <c r="G518" s="300"/>
      <c r="H518" s="303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28"/>
      <c r="R518" s="528"/>
      <c r="S518" s="528"/>
      <c r="T518" s="528"/>
      <c r="U518" s="528"/>
      <c r="V518" s="528"/>
      <c r="W518" s="528"/>
      <c r="X518" s="528"/>
      <c r="Y518" s="528"/>
      <c r="Z518" s="528"/>
    </row>
    <row r="519" spans="1:26" ht="18.75" hidden="1">
      <c r="A519" s="537"/>
      <c r="B519" s="538"/>
      <c r="C519" s="538"/>
      <c r="D519" s="538"/>
      <c r="E519" s="538" t="s">
        <v>224</v>
      </c>
      <c r="F519" s="526"/>
      <c r="G519" s="300"/>
      <c r="H519" s="56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28"/>
      <c r="R519" s="528"/>
      <c r="S519" s="528"/>
      <c r="T519" s="528"/>
      <c r="U519" s="528"/>
      <c r="V519" s="528"/>
      <c r="W519" s="528"/>
      <c r="X519" s="528"/>
      <c r="Y519" s="528"/>
      <c r="Z519" s="528"/>
    </row>
    <row r="520" spans="1:26" ht="19.5">
      <c r="A520" s="570" t="s">
        <v>137</v>
      </c>
      <c r="B520" s="571"/>
      <c r="C520" s="571"/>
      <c r="D520" s="572"/>
      <c r="E520" s="572"/>
      <c r="F520" s="572"/>
      <c r="G520" s="573"/>
      <c r="H520" s="574"/>
      <c r="I520" s="575"/>
      <c r="J520" s="575"/>
      <c r="K520" s="576"/>
      <c r="L520" s="576"/>
      <c r="M520" s="576"/>
      <c r="N520" s="576"/>
      <c r="O520" s="576"/>
      <c r="P520" s="576"/>
    </row>
    <row r="521" spans="1:26" ht="19.5" hidden="1">
      <c r="A521" s="577">
        <v>5</v>
      </c>
      <c r="B521" s="578" t="s">
        <v>225</v>
      </c>
      <c r="C521" s="579"/>
      <c r="D521" s="580"/>
      <c r="E521" s="580"/>
      <c r="F521" s="580"/>
      <c r="G521" s="580"/>
      <c r="H521" s="581"/>
      <c r="I521" s="582"/>
      <c r="J521" s="582"/>
      <c r="K521" s="583"/>
      <c r="L521" s="583"/>
      <c r="M521" s="583"/>
      <c r="N521" s="583"/>
      <c r="O521" s="583"/>
      <c r="P521" s="583"/>
      <c r="Q521" s="503"/>
      <c r="R521" s="503"/>
      <c r="S521" s="503"/>
      <c r="T521" s="503"/>
      <c r="U521" s="503"/>
      <c r="V521" s="503"/>
      <c r="W521" s="503"/>
      <c r="X521" s="503"/>
      <c r="Y521" s="503"/>
      <c r="Z521" s="503"/>
    </row>
    <row r="522" spans="1:26" ht="19.5" hidden="1">
      <c r="A522" s="584"/>
      <c r="B522" s="585" t="s">
        <v>226</v>
      </c>
      <c r="C522" s="586"/>
      <c r="D522" s="586"/>
      <c r="E522" s="586"/>
      <c r="F522" s="586"/>
      <c r="G522" s="587"/>
      <c r="H522" s="588" t="s">
        <v>35</v>
      </c>
      <c r="I522" s="589">
        <f t="shared" ref="I522:J522" ca="1" si="172">I537</f>
        <v>0</v>
      </c>
      <c r="J522" s="589"/>
      <c r="K522" s="590"/>
      <c r="L522" s="591"/>
      <c r="M522" s="591"/>
      <c r="N522" s="591"/>
      <c r="O522" s="591"/>
      <c r="P522" s="591"/>
      <c r="Q522" s="503"/>
      <c r="R522" s="503"/>
      <c r="S522" s="503"/>
      <c r="T522" s="503"/>
      <c r="U522" s="503"/>
      <c r="V522" s="503"/>
      <c r="W522" s="503"/>
      <c r="X522" s="503"/>
      <c r="Y522" s="503"/>
      <c r="Z522" s="503"/>
    </row>
    <row r="523" spans="1:26" ht="19.5" hidden="1">
      <c r="A523" s="522"/>
      <c r="B523" s="502"/>
      <c r="C523" s="502" t="s">
        <v>16</v>
      </c>
      <c r="D523" s="722" t="s">
        <v>17</v>
      </c>
      <c r="E523" s="723"/>
      <c r="F523" s="723"/>
      <c r="G523" s="186"/>
      <c r="H523" s="523" t="s">
        <v>12</v>
      </c>
      <c r="I523" s="37"/>
      <c r="J523" s="37"/>
      <c r="K523" s="38"/>
      <c r="L523" s="191">
        <f t="shared" ref="L523:N523" ca="1" si="173">L524+L525</f>
        <v>0</v>
      </c>
      <c r="M523" s="191">
        <f t="shared" si="173"/>
        <v>0</v>
      </c>
      <c r="N523" s="191">
        <f t="shared" si="173"/>
        <v>0</v>
      </c>
      <c r="O523" s="191"/>
      <c r="P523" s="191"/>
      <c r="Q523" s="503"/>
      <c r="R523" s="503"/>
      <c r="S523" s="503"/>
      <c r="T523" s="503"/>
      <c r="U523" s="503"/>
      <c r="V523" s="503"/>
      <c r="W523" s="503"/>
      <c r="X523" s="503"/>
      <c r="Y523" s="503"/>
      <c r="Z523" s="503"/>
    </row>
    <row r="524" spans="1:26" ht="18.75" hidden="1">
      <c r="A524" s="524"/>
      <c r="B524" s="525"/>
      <c r="C524" s="525"/>
      <c r="D524" s="526"/>
      <c r="E524" s="525" t="s">
        <v>184</v>
      </c>
      <c r="F524" s="525"/>
      <c r="G524" s="527"/>
      <c r="H524" s="164" t="s">
        <v>12</v>
      </c>
      <c r="I524" s="44"/>
      <c r="J524" s="44"/>
      <c r="K524" s="45"/>
      <c r="L524" s="45">
        <f t="shared" ref="L524:N524" si="174">L527+L534</f>
        <v>0</v>
      </c>
      <c r="M524" s="45">
        <f t="shared" si="174"/>
        <v>0</v>
      </c>
      <c r="N524" s="45">
        <f t="shared" si="174"/>
        <v>0</v>
      </c>
      <c r="O524" s="45"/>
      <c r="P524" s="45"/>
      <c r="Q524" s="528"/>
      <c r="R524" s="528"/>
      <c r="S524" s="528"/>
      <c r="T524" s="528"/>
      <c r="U524" s="528"/>
      <c r="V524" s="528"/>
      <c r="W524" s="528"/>
      <c r="X524" s="528"/>
      <c r="Y524" s="528"/>
      <c r="Z524" s="528"/>
    </row>
    <row r="525" spans="1:26" ht="18.75" hidden="1">
      <c r="A525" s="524"/>
      <c r="B525" s="529"/>
      <c r="C525" s="525"/>
      <c r="D525" s="526"/>
      <c r="E525" s="525" t="s">
        <v>185</v>
      </c>
      <c r="F525" s="525"/>
      <c r="G525" s="527"/>
      <c r="H525" s="164" t="s">
        <v>12</v>
      </c>
      <c r="I525" s="44"/>
      <c r="J525" s="44"/>
      <c r="K525" s="45"/>
      <c r="L525" s="45">
        <f t="shared" ref="L525:N525" ca="1" si="175">L528+L535</f>
        <v>0</v>
      </c>
      <c r="M525" s="45">
        <f t="shared" si="175"/>
        <v>0</v>
      </c>
      <c r="N525" s="45">
        <f t="shared" si="175"/>
        <v>0</v>
      </c>
      <c r="O525" s="45"/>
      <c r="P525" s="45"/>
      <c r="Q525" s="528"/>
      <c r="R525" s="528"/>
      <c r="S525" s="528"/>
      <c r="T525" s="528"/>
      <c r="U525" s="528"/>
      <c r="V525" s="528"/>
      <c r="W525" s="528"/>
      <c r="X525" s="528"/>
      <c r="Y525" s="528"/>
      <c r="Z525" s="528"/>
    </row>
    <row r="526" spans="1:26" ht="18.75" hidden="1">
      <c r="A526" s="522"/>
      <c r="B526" s="501"/>
      <c r="C526" s="502"/>
      <c r="D526" s="530" t="s">
        <v>20</v>
      </c>
      <c r="E526" s="502"/>
      <c r="F526" s="502"/>
      <c r="G526" s="186"/>
      <c r="H526" s="160" t="s">
        <v>12</v>
      </c>
      <c r="I526" s="161"/>
      <c r="J526" s="161"/>
      <c r="K526" s="162"/>
      <c r="L526" s="38">
        <f t="shared" ref="L526:N526" ca="1" si="176">L527+L528</f>
        <v>0</v>
      </c>
      <c r="M526" s="38">
        <f t="shared" si="176"/>
        <v>0</v>
      </c>
      <c r="N526" s="38">
        <f t="shared" si="176"/>
        <v>0</v>
      </c>
      <c r="O526" s="38"/>
      <c r="P526" s="38"/>
      <c r="Q526" s="503"/>
      <c r="R526" s="503"/>
      <c r="S526" s="503"/>
      <c r="T526" s="503"/>
      <c r="U526" s="503"/>
      <c r="V526" s="503"/>
      <c r="W526" s="503"/>
      <c r="X526" s="503"/>
      <c r="Y526" s="503"/>
      <c r="Z526" s="503"/>
    </row>
    <row r="527" spans="1:26" ht="18.75" hidden="1">
      <c r="A527" s="524"/>
      <c r="B527" s="529"/>
      <c r="C527" s="525"/>
      <c r="D527" s="526"/>
      <c r="E527" s="525" t="s">
        <v>184</v>
      </c>
      <c r="F527" s="525"/>
      <c r="G527" s="527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/>
      <c r="P527" s="45"/>
      <c r="Q527" s="528"/>
      <c r="R527" s="528"/>
      <c r="S527" s="528"/>
      <c r="T527" s="528"/>
      <c r="U527" s="528"/>
      <c r="V527" s="528"/>
      <c r="W527" s="528"/>
      <c r="X527" s="528"/>
      <c r="Y527" s="528"/>
      <c r="Z527" s="528"/>
    </row>
    <row r="528" spans="1:26" ht="18.75" hidden="1">
      <c r="A528" s="524"/>
      <c r="B528" s="529"/>
      <c r="C528" s="525"/>
      <c r="D528" s="526"/>
      <c r="E528" s="525" t="s">
        <v>185</v>
      </c>
      <c r="F528" s="525"/>
      <c r="G528" s="527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IFERROR(__xludf.DUMMYFUNCTION("IMPORTRANGE(""https://docs.google.com/spreadsheets/d/1QqKyyYR6Q21VydFLVH3TRQUabQu_ym0Zz7PgGX0-kHA/edit?usp=sharing"",""แผน!GQ39"")"),0)</f>
        <v>0</v>
      </c>
      <c r="M528" s="45">
        <v>0</v>
      </c>
      <c r="N528" s="45">
        <f>N529+N530+N531+N532</f>
        <v>0</v>
      </c>
      <c r="O528" s="45"/>
      <c r="P528" s="45"/>
      <c r="Q528" s="528"/>
      <c r="R528" s="528"/>
      <c r="S528" s="528"/>
      <c r="T528" s="528"/>
      <c r="U528" s="528"/>
      <c r="V528" s="528"/>
      <c r="W528" s="528"/>
      <c r="X528" s="528"/>
      <c r="Y528" s="528"/>
      <c r="Z528" s="528"/>
    </row>
    <row r="529" spans="1:26" ht="18.75" hidden="1">
      <c r="A529" s="500"/>
      <c r="B529" s="501"/>
      <c r="C529" s="502"/>
      <c r="D529" s="502"/>
      <c r="E529" s="502"/>
      <c r="F529" s="502" t="s">
        <v>186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03"/>
      <c r="R529" s="503"/>
      <c r="S529" s="503"/>
      <c r="T529" s="503"/>
      <c r="U529" s="503"/>
      <c r="V529" s="503"/>
      <c r="W529" s="503"/>
      <c r="X529" s="503"/>
      <c r="Y529" s="503"/>
      <c r="Z529" s="503"/>
    </row>
    <row r="530" spans="1:26" ht="18.75" hidden="1">
      <c r="A530" s="500"/>
      <c r="B530" s="501"/>
      <c r="C530" s="502"/>
      <c r="D530" s="502"/>
      <c r="E530" s="502"/>
      <c r="F530" s="502" t="s">
        <v>187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03"/>
      <c r="R530" s="503"/>
      <c r="S530" s="503"/>
      <c r="T530" s="503"/>
      <c r="U530" s="503"/>
      <c r="V530" s="503"/>
      <c r="W530" s="503"/>
      <c r="X530" s="503"/>
      <c r="Y530" s="503"/>
      <c r="Z530" s="503"/>
    </row>
    <row r="531" spans="1:26" ht="18.75" hidden="1">
      <c r="A531" s="500"/>
      <c r="B531" s="501"/>
      <c r="C531" s="502"/>
      <c r="D531" s="502"/>
      <c r="E531" s="502"/>
      <c r="F531" s="502" t="s">
        <v>188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03"/>
      <c r="R531" s="503"/>
      <c r="S531" s="503"/>
      <c r="T531" s="503"/>
      <c r="U531" s="503"/>
      <c r="V531" s="503"/>
      <c r="W531" s="503"/>
      <c r="X531" s="503"/>
      <c r="Y531" s="503"/>
      <c r="Z531" s="503"/>
    </row>
    <row r="532" spans="1:26" ht="18.75" hidden="1">
      <c r="A532" s="500"/>
      <c r="B532" s="501"/>
      <c r="C532" s="502"/>
      <c r="D532" s="502"/>
      <c r="E532" s="502"/>
      <c r="F532" s="502" t="s">
        <v>189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03"/>
      <c r="R532" s="503"/>
      <c r="S532" s="503"/>
      <c r="T532" s="503"/>
      <c r="U532" s="503"/>
      <c r="V532" s="503"/>
      <c r="W532" s="503"/>
      <c r="X532" s="503"/>
      <c r="Y532" s="503"/>
      <c r="Z532" s="503"/>
    </row>
    <row r="533" spans="1:26" ht="18.75" hidden="1">
      <c r="A533" s="522"/>
      <c r="B533" s="501"/>
      <c r="C533" s="502"/>
      <c r="D533" s="530" t="s">
        <v>21</v>
      </c>
      <c r="E533" s="502"/>
      <c r="F533" s="502"/>
      <c r="G533" s="186"/>
      <c r="H533" s="167" t="s">
        <v>12</v>
      </c>
      <c r="I533" s="161"/>
      <c r="J533" s="161"/>
      <c r="K533" s="162"/>
      <c r="L533" s="38">
        <f t="shared" ref="L533:N533" ca="1" si="177">L534+L535</f>
        <v>0</v>
      </c>
      <c r="M533" s="38">
        <f t="shared" si="177"/>
        <v>0</v>
      </c>
      <c r="N533" s="38">
        <f t="shared" si="177"/>
        <v>0</v>
      </c>
      <c r="O533" s="38"/>
      <c r="P533" s="38"/>
      <c r="Q533" s="503"/>
      <c r="R533" s="503"/>
      <c r="S533" s="503"/>
      <c r="T533" s="503"/>
      <c r="U533" s="503"/>
      <c r="V533" s="503"/>
      <c r="W533" s="503"/>
      <c r="X533" s="503"/>
      <c r="Y533" s="503"/>
      <c r="Z533" s="503"/>
    </row>
    <row r="534" spans="1:26" ht="18.75" hidden="1">
      <c r="A534" s="524"/>
      <c r="B534" s="529"/>
      <c r="C534" s="525"/>
      <c r="D534" s="525"/>
      <c r="E534" s="525" t="s">
        <v>18</v>
      </c>
      <c r="F534" s="525"/>
      <c r="G534" s="527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/>
      <c r="P534" s="45"/>
      <c r="Q534" s="528"/>
      <c r="R534" s="528"/>
      <c r="S534" s="528"/>
      <c r="T534" s="528"/>
      <c r="U534" s="528"/>
      <c r="V534" s="528"/>
      <c r="W534" s="528"/>
      <c r="X534" s="528"/>
      <c r="Y534" s="528"/>
      <c r="Z534" s="528"/>
    </row>
    <row r="535" spans="1:26" ht="18.75" hidden="1">
      <c r="A535" s="524"/>
      <c r="B535" s="529"/>
      <c r="C535" s="525"/>
      <c r="D535" s="525"/>
      <c r="E535" s="525" t="s">
        <v>19</v>
      </c>
      <c r="F535" s="525"/>
      <c r="G535" s="527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IFERROR(__xludf.DUMMYFUNCTION("IMPORTRANGE(""https://docs.google.com/spreadsheets/d/1QqKyyYR6Q21VydFLVH3TRQUabQu_ym0Zz7PgGX0-kHA/edit?usp=sharing"",""แผน!GT39"")"),0)</f>
        <v>0</v>
      </c>
      <c r="M535" s="45">
        <v>0</v>
      </c>
      <c r="N535" s="45">
        <v>0</v>
      </c>
      <c r="O535" s="45"/>
      <c r="P535" s="45"/>
      <c r="Q535" s="528"/>
      <c r="R535" s="528"/>
      <c r="S535" s="528"/>
      <c r="T535" s="528"/>
      <c r="U535" s="528"/>
      <c r="V535" s="528"/>
      <c r="W535" s="528"/>
      <c r="X535" s="528"/>
      <c r="Y535" s="528"/>
      <c r="Z535" s="528"/>
    </row>
    <row r="536" spans="1:26" ht="19.5" hidden="1">
      <c r="A536" s="531"/>
      <c r="B536" s="532"/>
      <c r="C536" s="502" t="s">
        <v>16</v>
      </c>
      <c r="D536" s="592" t="s">
        <v>38</v>
      </c>
      <c r="E536" s="535"/>
      <c r="F536" s="535"/>
      <c r="G536" s="536"/>
      <c r="H536" s="174"/>
      <c r="I536" s="161"/>
      <c r="J536" s="161"/>
      <c r="K536" s="162"/>
      <c r="L536" s="162"/>
      <c r="M536" s="162"/>
      <c r="N536" s="162"/>
      <c r="O536" s="162"/>
      <c r="P536" s="162"/>
      <c r="Q536" s="503"/>
      <c r="R536" s="503"/>
      <c r="S536" s="503"/>
      <c r="T536" s="503"/>
      <c r="U536" s="503"/>
      <c r="V536" s="503"/>
      <c r="W536" s="503"/>
      <c r="X536" s="503"/>
      <c r="Y536" s="503"/>
      <c r="Z536" s="503"/>
    </row>
    <row r="537" spans="1:26" ht="19.5" hidden="1">
      <c r="A537" s="500"/>
      <c r="B537" s="501"/>
      <c r="C537" s="502"/>
      <c r="D537" s="502" t="s">
        <v>227</v>
      </c>
      <c r="E537" s="502"/>
      <c r="F537" s="502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IFERROR(__xludf.DUMMYFUNCTION("IMPORTRANGE(""https://docs.google.com/spreadsheets/d/1QqKyyYR6Q21VydFLVH3TRQUabQu_ym0Zz7PgGX0-kHA/edit?usp=sharing"",""แผน!GU39"")"),0)</f>
        <v>0</v>
      </c>
      <c r="J537" s="190"/>
      <c r="K537" s="38"/>
      <c r="L537" s="38"/>
      <c r="M537" s="38"/>
      <c r="N537" s="38"/>
      <c r="O537" s="38"/>
      <c r="P537" s="38"/>
      <c r="Q537" s="593"/>
      <c r="R537" s="593"/>
      <c r="S537" s="593"/>
      <c r="T537" s="593"/>
      <c r="U537" s="593"/>
      <c r="V537" s="593"/>
      <c r="W537" s="593"/>
      <c r="X537" s="593"/>
      <c r="Y537" s="593"/>
      <c r="Z537" s="593"/>
    </row>
    <row r="538" spans="1:26" ht="18.75" hidden="1">
      <c r="A538" s="500"/>
      <c r="B538" s="501"/>
      <c r="C538" s="502"/>
      <c r="D538" s="502"/>
      <c r="E538" s="502" t="s">
        <v>228</v>
      </c>
      <c r="F538" s="502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IFERROR(__xludf.DUMMYFUNCTION("IMPORTRANGE(""https://docs.google.com/spreadsheets/d/1QqKyyYR6Q21VydFLVH3TRQUabQu_ym0Zz7PgGX0-kHA/edit?usp=sharing"",""แผน!GV39"")"),0)</f>
        <v>0</v>
      </c>
      <c r="J538" s="181"/>
      <c r="K538" s="38"/>
      <c r="L538" s="38"/>
      <c r="M538" s="38"/>
      <c r="N538" s="38"/>
      <c r="O538" s="38"/>
      <c r="P538" s="38"/>
      <c r="Q538" s="593"/>
      <c r="R538" s="593"/>
      <c r="S538" s="593"/>
      <c r="T538" s="593"/>
      <c r="U538" s="593"/>
      <c r="V538" s="593"/>
      <c r="W538" s="593"/>
      <c r="X538" s="593"/>
      <c r="Y538" s="593"/>
      <c r="Z538" s="593"/>
    </row>
    <row r="539" spans="1:26" ht="18.75" hidden="1">
      <c r="A539" s="500"/>
      <c r="B539" s="501"/>
      <c r="C539" s="502"/>
      <c r="D539" s="502"/>
      <c r="E539" s="502" t="s">
        <v>229</v>
      </c>
      <c r="F539" s="502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IFERROR(__xludf.DUMMYFUNCTION("IMPORTRANGE(""https://docs.google.com/spreadsheets/d/1QqKyyYR6Q21VydFLVH3TRQUabQu_ym0Zz7PgGX0-kHA/edit?usp=sharing"",""แผน!GW39"")"),0)</f>
        <v>0</v>
      </c>
      <c r="J539" s="181"/>
      <c r="K539" s="38"/>
      <c r="L539" s="38"/>
      <c r="M539" s="38"/>
      <c r="N539" s="38"/>
      <c r="O539" s="38"/>
      <c r="P539" s="38"/>
      <c r="Q539" s="593"/>
      <c r="R539" s="593"/>
      <c r="S539" s="593"/>
      <c r="T539" s="593"/>
      <c r="U539" s="593"/>
      <c r="V539" s="593"/>
      <c r="W539" s="593"/>
      <c r="X539" s="593"/>
      <c r="Y539" s="593"/>
      <c r="Z539" s="593"/>
    </row>
    <row r="540" spans="1:26" ht="18.75" hidden="1">
      <c r="A540" s="500"/>
      <c r="B540" s="501"/>
      <c r="C540" s="502"/>
      <c r="D540" s="502"/>
      <c r="E540" s="502" t="s">
        <v>230</v>
      </c>
      <c r="F540" s="502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IFERROR(__xludf.DUMMYFUNCTION("IMPORTRANGE(""https://docs.google.com/spreadsheets/d/1QqKyyYR6Q21VydFLVH3TRQUabQu_ym0Zz7PgGX0-kHA/edit?usp=sharing"",""แผน!GX39"")"),0)</f>
        <v>0</v>
      </c>
      <c r="J540" s="181"/>
      <c r="K540" s="38"/>
      <c r="L540" s="38"/>
      <c r="M540" s="38"/>
      <c r="N540" s="38"/>
      <c r="O540" s="38"/>
      <c r="P540" s="38"/>
      <c r="Q540" s="593"/>
      <c r="R540" s="593"/>
      <c r="S540" s="593"/>
      <c r="T540" s="593"/>
      <c r="U540" s="593"/>
      <c r="V540" s="593"/>
      <c r="W540" s="593"/>
      <c r="X540" s="593"/>
      <c r="Y540" s="593"/>
      <c r="Z540" s="593"/>
    </row>
    <row r="541" spans="1:26" ht="18.75" hidden="1">
      <c r="A541" s="500"/>
      <c r="B541" s="501"/>
      <c r="C541" s="502"/>
      <c r="D541" s="502"/>
      <c r="E541" s="594" t="s">
        <v>231</v>
      </c>
      <c r="F541" s="502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IFERROR(__xludf.DUMMYFUNCTION("IMPORTRANGE(""https://docs.google.com/spreadsheets/d/1QqKyyYR6Q21VydFLVH3TRQUabQu_ym0Zz7PgGX0-kHA/edit?usp=sharing"",""แผน!GY39"")"),0)</f>
        <v>0</v>
      </c>
      <c r="J541" s="181"/>
      <c r="K541" s="38"/>
      <c r="L541" s="38"/>
      <c r="M541" s="38"/>
      <c r="N541" s="38"/>
      <c r="O541" s="38"/>
      <c r="P541" s="38"/>
      <c r="Q541" s="593"/>
      <c r="R541" s="593"/>
      <c r="S541" s="593"/>
      <c r="T541" s="593"/>
      <c r="U541" s="593"/>
      <c r="V541" s="593"/>
      <c r="W541" s="593"/>
      <c r="X541" s="593"/>
      <c r="Y541" s="593"/>
      <c r="Z541" s="593"/>
    </row>
    <row r="542" spans="1:26" ht="18.75" hidden="1">
      <c r="A542" s="500"/>
      <c r="B542" s="501"/>
      <c r="C542" s="502"/>
      <c r="D542" s="502" t="s">
        <v>59</v>
      </c>
      <c r="E542" s="502"/>
      <c r="F542" s="502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IFERROR(__xludf.DUMMYFUNCTION("IMPORTRANGE(""https://docs.google.com/spreadsheets/d/1QqKyyYR6Q21VydFLVH3TRQUabQu_ym0Zz7PgGX0-kHA/edit?usp=sharing"",""แผน!GZ39"")"),0)</f>
        <v>0</v>
      </c>
      <c r="J542" s="181"/>
      <c r="K542" s="38"/>
      <c r="L542" s="38"/>
      <c r="M542" s="38"/>
      <c r="N542" s="38"/>
      <c r="O542" s="38"/>
      <c r="P542" s="38"/>
      <c r="Q542" s="593"/>
      <c r="R542" s="593"/>
      <c r="S542" s="593"/>
      <c r="T542" s="593"/>
      <c r="U542" s="593"/>
      <c r="V542" s="593"/>
      <c r="W542" s="593"/>
      <c r="X542" s="593"/>
      <c r="Y542" s="593"/>
      <c r="Z542" s="593"/>
    </row>
    <row r="543" spans="1:26" ht="19.5">
      <c r="A543" s="577">
        <v>6</v>
      </c>
      <c r="B543" s="595" t="s">
        <v>232</v>
      </c>
      <c r="C543" s="580"/>
      <c r="D543" s="580"/>
      <c r="E543" s="580"/>
      <c r="F543" s="580"/>
      <c r="G543" s="581"/>
      <c r="H543" s="596" t="s">
        <v>46</v>
      </c>
      <c r="I543" s="597">
        <f t="shared" ref="I543:J543" ca="1" si="178">I559</f>
        <v>36261</v>
      </c>
      <c r="J543" s="597"/>
      <c r="K543" s="598"/>
      <c r="L543" s="583"/>
      <c r="M543" s="583"/>
      <c r="N543" s="583"/>
      <c r="O543" s="583"/>
      <c r="P543" s="583"/>
      <c r="Q543" s="503"/>
      <c r="R543" s="503"/>
      <c r="S543" s="503"/>
      <c r="T543" s="503"/>
      <c r="U543" s="503"/>
      <c r="V543" s="503"/>
      <c r="W543" s="503"/>
      <c r="X543" s="503"/>
      <c r="Y543" s="503"/>
      <c r="Z543" s="503"/>
    </row>
    <row r="544" spans="1:26" ht="19.5">
      <c r="A544" s="599"/>
      <c r="B544" s="600"/>
      <c r="C544" s="600" t="s">
        <v>16</v>
      </c>
      <c r="D544" s="724" t="s">
        <v>17</v>
      </c>
      <c r="E544" s="725"/>
      <c r="F544" s="725"/>
      <c r="G544" s="601"/>
      <c r="H544" s="263" t="s">
        <v>12</v>
      </c>
      <c r="I544" s="152"/>
      <c r="J544" s="152"/>
      <c r="K544" s="153"/>
      <c r="L544" s="154">
        <f t="shared" ref="L544:N544" ca="1" si="179">L545+L546</f>
        <v>370339</v>
      </c>
      <c r="M544" s="154">
        <f t="shared" si="179"/>
        <v>0</v>
      </c>
      <c r="N544" s="154">
        <f t="shared" si="179"/>
        <v>47497.4</v>
      </c>
      <c r="O544" s="154"/>
      <c r="P544" s="154"/>
      <c r="Q544" s="503"/>
      <c r="R544" s="503"/>
      <c r="S544" s="503"/>
      <c r="T544" s="503"/>
      <c r="U544" s="503"/>
      <c r="V544" s="503"/>
      <c r="W544" s="503"/>
      <c r="X544" s="503"/>
      <c r="Y544" s="503"/>
      <c r="Z544" s="503"/>
    </row>
    <row r="545" spans="1:26" ht="18.75" hidden="1">
      <c r="A545" s="524"/>
      <c r="B545" s="525"/>
      <c r="C545" s="525"/>
      <c r="D545" s="525"/>
      <c r="E545" s="525" t="s">
        <v>184</v>
      </c>
      <c r="F545" s="525"/>
      <c r="G545" s="527"/>
      <c r="H545" s="164" t="s">
        <v>12</v>
      </c>
      <c r="I545" s="44"/>
      <c r="J545" s="44"/>
      <c r="K545" s="45"/>
      <c r="L545" s="45">
        <f t="shared" ref="L545:L546" si="180">L548+L556</f>
        <v>0</v>
      </c>
      <c r="M545" s="45">
        <f t="shared" ref="M545:N545" si="181">M548+M555</f>
        <v>0</v>
      </c>
      <c r="N545" s="45">
        <f t="shared" si="181"/>
        <v>0</v>
      </c>
      <c r="O545" s="45"/>
      <c r="P545" s="45"/>
      <c r="Q545" s="528"/>
      <c r="R545" s="528"/>
      <c r="S545" s="528"/>
      <c r="T545" s="528"/>
      <c r="U545" s="528"/>
      <c r="V545" s="528"/>
      <c r="W545" s="528"/>
      <c r="X545" s="528"/>
      <c r="Y545" s="528"/>
      <c r="Z545" s="528"/>
    </row>
    <row r="546" spans="1:26" ht="18.75" hidden="1">
      <c r="A546" s="524"/>
      <c r="B546" s="529"/>
      <c r="C546" s="525"/>
      <c r="D546" s="525"/>
      <c r="E546" s="525" t="s">
        <v>185</v>
      </c>
      <c r="F546" s="525"/>
      <c r="G546" s="527"/>
      <c r="H546" s="164" t="s">
        <v>12</v>
      </c>
      <c r="I546" s="44"/>
      <c r="J546" s="44"/>
      <c r="K546" s="45"/>
      <c r="L546" s="45">
        <f t="shared" ca="1" si="180"/>
        <v>370339</v>
      </c>
      <c r="M546" s="45">
        <f t="shared" ref="M546:N546" si="182">M549+M556</f>
        <v>0</v>
      </c>
      <c r="N546" s="45">
        <f t="shared" si="182"/>
        <v>47497.4</v>
      </c>
      <c r="O546" s="45"/>
      <c r="P546" s="45"/>
      <c r="Q546" s="528"/>
      <c r="R546" s="528"/>
      <c r="S546" s="528"/>
      <c r="T546" s="528"/>
      <c r="U546" s="528"/>
      <c r="V546" s="528"/>
      <c r="W546" s="528"/>
      <c r="X546" s="528"/>
      <c r="Y546" s="528"/>
      <c r="Z546" s="528"/>
    </row>
    <row r="547" spans="1:26" ht="18.75">
      <c r="A547" s="522"/>
      <c r="B547" s="501"/>
      <c r="C547" s="502"/>
      <c r="D547" s="530" t="s">
        <v>20</v>
      </c>
      <c r="E547" s="502"/>
      <c r="F547" s="502"/>
      <c r="G547" s="186"/>
      <c r="H547" s="160" t="s">
        <v>12</v>
      </c>
      <c r="I547" s="161"/>
      <c r="J547" s="161"/>
      <c r="K547" s="162"/>
      <c r="L547" s="38">
        <f t="shared" ref="L547:N547" ca="1" si="183">L548+L549</f>
        <v>370339</v>
      </c>
      <c r="M547" s="38">
        <f t="shared" si="183"/>
        <v>0</v>
      </c>
      <c r="N547" s="38">
        <f t="shared" si="183"/>
        <v>47497.4</v>
      </c>
      <c r="O547" s="38"/>
      <c r="P547" s="38"/>
      <c r="Q547" s="503"/>
      <c r="R547" s="503"/>
      <c r="S547" s="503"/>
      <c r="T547" s="503"/>
      <c r="U547" s="503"/>
      <c r="V547" s="503"/>
      <c r="W547" s="503"/>
      <c r="X547" s="503"/>
      <c r="Y547" s="503"/>
      <c r="Z547" s="503"/>
    </row>
    <row r="548" spans="1:26" ht="18.75" hidden="1">
      <c r="A548" s="524"/>
      <c r="B548" s="529"/>
      <c r="C548" s="525"/>
      <c r="D548" s="526"/>
      <c r="E548" s="525" t="s">
        <v>184</v>
      </c>
      <c r="F548" s="525"/>
      <c r="G548" s="527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/>
      <c r="P548" s="45"/>
      <c r="Q548" s="528"/>
      <c r="R548" s="528"/>
      <c r="S548" s="528"/>
      <c r="T548" s="528"/>
      <c r="U548" s="528"/>
      <c r="V548" s="528"/>
      <c r="W548" s="528"/>
      <c r="X548" s="528"/>
      <c r="Y548" s="528"/>
      <c r="Z548" s="528"/>
    </row>
    <row r="549" spans="1:26" ht="18.75" hidden="1">
      <c r="A549" s="524"/>
      <c r="B549" s="529"/>
      <c r="C549" s="525"/>
      <c r="D549" s="526"/>
      <c r="E549" s="525" t="s">
        <v>185</v>
      </c>
      <c r="F549" s="525"/>
      <c r="G549" s="527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IFERROR(__xludf.DUMMYFUNCTION("IMPORTRANGE(""https://docs.google.com/spreadsheets/d/1QqKyyYR6Q21VydFLVH3TRQUabQu_ym0Zz7PgGX0-kHA/edit?usp=sharing"",""แผน!HB39"")"),370339)</f>
        <v>370339</v>
      </c>
      <c r="M549" s="45">
        <v>0</v>
      </c>
      <c r="N549" s="45">
        <f>N550+N551+N552+N553+N554</f>
        <v>47497.4</v>
      </c>
      <c r="O549" s="45"/>
      <c r="P549" s="45"/>
      <c r="Q549" s="528"/>
      <c r="R549" s="528"/>
      <c r="S549" s="528"/>
      <c r="T549" s="528"/>
      <c r="U549" s="528"/>
      <c r="V549" s="528"/>
      <c r="W549" s="528"/>
      <c r="X549" s="528"/>
      <c r="Y549" s="528"/>
      <c r="Z549" s="528"/>
    </row>
    <row r="550" spans="1:26" ht="18.75">
      <c r="A550" s="500"/>
      <c r="B550" s="501"/>
      <c r="C550" s="502"/>
      <c r="D550" s="502"/>
      <c r="E550" s="502"/>
      <c r="F550" s="502" t="s">
        <v>186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03"/>
      <c r="R550" s="503"/>
      <c r="S550" s="503"/>
      <c r="T550" s="503"/>
      <c r="U550" s="503"/>
      <c r="V550" s="503"/>
      <c r="W550" s="503"/>
      <c r="X550" s="503"/>
      <c r="Y550" s="503"/>
      <c r="Z550" s="503"/>
    </row>
    <row r="551" spans="1:26" ht="18.75">
      <c r="A551" s="500"/>
      <c r="B551" s="501"/>
      <c r="C551" s="501"/>
      <c r="D551" s="501"/>
      <c r="E551" s="502"/>
      <c r="F551" s="502" t="s">
        <v>187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03"/>
      <c r="R551" s="503"/>
      <c r="S551" s="503"/>
      <c r="T551" s="503"/>
      <c r="U551" s="503"/>
      <c r="V551" s="503"/>
      <c r="W551" s="503"/>
      <c r="X551" s="503"/>
      <c r="Y551" s="503"/>
      <c r="Z551" s="503"/>
    </row>
    <row r="552" spans="1:26" ht="18.75">
      <c r="A552" s="500"/>
      <c r="B552" s="501"/>
      <c r="C552" s="502"/>
      <c r="D552" s="502"/>
      <c r="E552" s="502"/>
      <c r="F552" s="502" t="s">
        <v>188</v>
      </c>
      <c r="G552" s="186"/>
      <c r="H552" s="160" t="s">
        <v>12</v>
      </c>
      <c r="I552" s="37"/>
      <c r="J552" s="37"/>
      <c r="K552" s="38"/>
      <c r="L552" s="38"/>
      <c r="M552" s="38"/>
      <c r="N552" s="270">
        <v>26000</v>
      </c>
      <c r="O552" s="38"/>
      <c r="P552" s="38"/>
      <c r="Q552" s="503"/>
      <c r="R552" s="503"/>
      <c r="S552" s="503"/>
      <c r="T552" s="503"/>
      <c r="U552" s="503"/>
      <c r="V552" s="503"/>
      <c r="W552" s="503"/>
      <c r="X552" s="503"/>
      <c r="Y552" s="503"/>
      <c r="Z552" s="503"/>
    </row>
    <row r="553" spans="1:26" ht="18.75">
      <c r="A553" s="500"/>
      <c r="B553" s="501"/>
      <c r="C553" s="501"/>
      <c r="D553" s="501"/>
      <c r="E553" s="502"/>
      <c r="F553" s="502" t="s">
        <v>189</v>
      </c>
      <c r="G553" s="186"/>
      <c r="H553" s="160" t="s">
        <v>12</v>
      </c>
      <c r="I553" s="37"/>
      <c r="J553" s="37"/>
      <c r="K553" s="38"/>
      <c r="L553" s="38"/>
      <c r="M553" s="38"/>
      <c r="N553" s="270">
        <v>19547.400000000001</v>
      </c>
      <c r="O553" s="38"/>
      <c r="P553" s="38"/>
      <c r="Q553" s="503"/>
      <c r="R553" s="503"/>
      <c r="S553" s="503"/>
      <c r="T553" s="503"/>
      <c r="U553" s="503"/>
      <c r="V553" s="503"/>
      <c r="W553" s="503"/>
      <c r="X553" s="503"/>
      <c r="Y553" s="503"/>
      <c r="Z553" s="503"/>
    </row>
    <row r="554" spans="1:26" ht="18.75">
      <c r="A554" s="500"/>
      <c r="B554" s="501"/>
      <c r="C554" s="501"/>
      <c r="D554" s="501"/>
      <c r="E554" s="502"/>
      <c r="F554" s="502" t="s">
        <v>233</v>
      </c>
      <c r="G554" s="186"/>
      <c r="H554" s="160" t="s">
        <v>12</v>
      </c>
      <c r="I554" s="37"/>
      <c r="J554" s="37"/>
      <c r="K554" s="38"/>
      <c r="L554" s="38"/>
      <c r="M554" s="38"/>
      <c r="N554" s="270">
        <v>1950</v>
      </c>
      <c r="O554" s="38"/>
      <c r="P554" s="38"/>
      <c r="Q554" s="503"/>
      <c r="R554" s="503"/>
      <c r="S554" s="503"/>
      <c r="T554" s="503"/>
      <c r="U554" s="503"/>
      <c r="V554" s="503"/>
      <c r="W554" s="503"/>
      <c r="X554" s="503"/>
      <c r="Y554" s="503"/>
      <c r="Z554" s="503"/>
    </row>
    <row r="555" spans="1:26" ht="18.75">
      <c r="A555" s="522"/>
      <c r="B555" s="501"/>
      <c r="C555" s="501"/>
      <c r="D555" s="530" t="s">
        <v>21</v>
      </c>
      <c r="E555" s="502"/>
      <c r="F555" s="502"/>
      <c r="G555" s="186"/>
      <c r="H555" s="167" t="s">
        <v>12</v>
      </c>
      <c r="I555" s="161"/>
      <c r="J555" s="161"/>
      <c r="K555" s="162"/>
      <c r="L555" s="38">
        <f t="shared" ref="L555:N555" ca="1" si="184">L556+L557</f>
        <v>0</v>
      </c>
      <c r="M555" s="38">
        <f t="shared" si="184"/>
        <v>0</v>
      </c>
      <c r="N555" s="38">
        <f t="shared" si="184"/>
        <v>0</v>
      </c>
      <c r="O555" s="38"/>
      <c r="P555" s="38"/>
      <c r="Q555" s="503"/>
      <c r="R555" s="503"/>
      <c r="S555" s="503"/>
      <c r="T555" s="503"/>
      <c r="U555" s="503"/>
      <c r="V555" s="503"/>
      <c r="W555" s="503"/>
      <c r="X555" s="503"/>
      <c r="Y555" s="503"/>
      <c r="Z555" s="503"/>
    </row>
    <row r="556" spans="1:26" ht="18.75" hidden="1">
      <c r="A556" s="524"/>
      <c r="B556" s="529"/>
      <c r="C556" s="529"/>
      <c r="D556" s="525"/>
      <c r="E556" s="525" t="s">
        <v>18</v>
      </c>
      <c r="F556" s="525"/>
      <c r="G556" s="527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/>
      <c r="P556" s="45"/>
      <c r="Q556" s="528"/>
      <c r="R556" s="528"/>
      <c r="S556" s="528"/>
      <c r="T556" s="528"/>
      <c r="U556" s="528"/>
      <c r="V556" s="528"/>
      <c r="W556" s="528"/>
      <c r="X556" s="528"/>
      <c r="Y556" s="528"/>
      <c r="Z556" s="528"/>
    </row>
    <row r="557" spans="1:26" ht="18.75" hidden="1">
      <c r="A557" s="524"/>
      <c r="B557" s="529"/>
      <c r="C557" s="529"/>
      <c r="D557" s="525"/>
      <c r="E557" s="525" t="s">
        <v>19</v>
      </c>
      <c r="F557" s="525"/>
      <c r="G557" s="527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IFERROR(__xludf.DUMMYFUNCTION("IMPORTRANGE(""https://docs.google.com/spreadsheets/d/1QqKyyYR6Q21VydFLVH3TRQUabQu_ym0Zz7PgGX0-kHA/edit?usp=sharing"",""แผน!HF39"")"),0)</f>
        <v>0</v>
      </c>
      <c r="M557" s="45">
        <v>0</v>
      </c>
      <c r="N557" s="45">
        <v>0</v>
      </c>
      <c r="O557" s="45"/>
      <c r="P557" s="45"/>
      <c r="Q557" s="528"/>
      <c r="R557" s="528"/>
      <c r="S557" s="528"/>
      <c r="T557" s="528"/>
      <c r="U557" s="528"/>
      <c r="V557" s="528"/>
      <c r="W557" s="528"/>
      <c r="X557" s="528"/>
      <c r="Y557" s="528"/>
      <c r="Z557" s="528"/>
    </row>
    <row r="558" spans="1:26" ht="19.5">
      <c r="A558" s="531"/>
      <c r="B558" s="532"/>
      <c r="C558" s="501" t="s">
        <v>16</v>
      </c>
      <c r="D558" s="592" t="s">
        <v>38</v>
      </c>
      <c r="E558" s="535"/>
      <c r="F558" s="535"/>
      <c r="G558" s="536"/>
      <c r="H558" s="174"/>
      <c r="I558" s="161"/>
      <c r="J558" s="161"/>
      <c r="K558" s="162"/>
      <c r="L558" s="162"/>
      <c r="M558" s="162"/>
      <c r="N558" s="162"/>
      <c r="O558" s="162"/>
      <c r="P558" s="162"/>
      <c r="Q558" s="503"/>
      <c r="R558" s="503"/>
      <c r="S558" s="503"/>
      <c r="T558" s="503"/>
      <c r="U558" s="503"/>
      <c r="V558" s="503"/>
      <c r="W558" s="503"/>
      <c r="X558" s="503"/>
      <c r="Y558" s="503"/>
      <c r="Z558" s="503"/>
    </row>
    <row r="559" spans="1:26" ht="19.5">
      <c r="A559" s="602"/>
      <c r="B559" s="603" t="s">
        <v>234</v>
      </c>
      <c r="C559" s="604"/>
      <c r="D559" s="604"/>
      <c r="E559" s="586"/>
      <c r="F559" s="586"/>
      <c r="G559" s="587"/>
      <c r="H559" s="605" t="s">
        <v>46</v>
      </c>
      <c r="I559" s="589">
        <f t="shared" ref="I559:J559" ca="1" si="185">I576</f>
        <v>36261</v>
      </c>
      <c r="J559" s="589"/>
      <c r="K559" s="590"/>
      <c r="L559" s="591"/>
      <c r="M559" s="591"/>
      <c r="N559" s="591"/>
      <c r="O559" s="591"/>
      <c r="P559" s="591"/>
      <c r="Q559" s="503"/>
      <c r="R559" s="503"/>
      <c r="S559" s="503"/>
      <c r="T559" s="503"/>
      <c r="U559" s="503"/>
      <c r="V559" s="503"/>
      <c r="W559" s="503"/>
      <c r="X559" s="503"/>
      <c r="Y559" s="503"/>
      <c r="Z559" s="503"/>
    </row>
    <row r="560" spans="1:26" ht="19.5">
      <c r="A560" s="531"/>
      <c r="B560" s="532"/>
      <c r="C560" s="541" t="s">
        <v>235</v>
      </c>
      <c r="D560" s="532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IFERROR(__xludf.DUMMYFUNCTION("IMPORTRANGE(""https://docs.google.com/spreadsheets/d/1QqKyyYR6Q21VydFLVH3TRQUabQu_ym0Zz7PgGX0-kHA/edit?usp=sharing"",""แผน!HH39"")"),36261)</f>
        <v>36261</v>
      </c>
      <c r="J560" s="189"/>
      <c r="K560" s="354"/>
      <c r="L560" s="162"/>
      <c r="M560" s="162"/>
      <c r="N560" s="162"/>
      <c r="O560" s="162"/>
      <c r="P560" s="162"/>
      <c r="Q560" s="503"/>
      <c r="R560" s="503"/>
      <c r="S560" s="503"/>
      <c r="T560" s="503"/>
      <c r="U560" s="503"/>
      <c r="V560" s="503"/>
      <c r="W560" s="503"/>
      <c r="X560" s="503"/>
      <c r="Y560" s="503"/>
      <c r="Z560" s="503"/>
    </row>
    <row r="561" spans="1:26" ht="19.5">
      <c r="A561" s="531"/>
      <c r="B561" s="532"/>
      <c r="C561" s="532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IFERROR(__xludf.DUMMYFUNCTION("IMPORTRANGE(""https://docs.google.com/spreadsheets/d/1QqKyyYR6Q21VydFLVH3TRQUabQu_ym0Zz7PgGX0-kHA/edit?usp=sharing"",""แผน!HG39"")"),3669)</f>
        <v>3669</v>
      </c>
      <c r="J561" s="189"/>
      <c r="K561" s="354"/>
      <c r="L561" s="162"/>
      <c r="M561" s="162"/>
      <c r="N561" s="162"/>
      <c r="O561" s="162"/>
      <c r="P561" s="162"/>
      <c r="Q561" s="503"/>
      <c r="R561" s="503"/>
      <c r="S561" s="503"/>
      <c r="T561" s="503"/>
      <c r="U561" s="503"/>
      <c r="V561" s="503"/>
      <c r="W561" s="503"/>
      <c r="X561" s="503"/>
      <c r="Y561" s="503"/>
      <c r="Z561" s="503"/>
    </row>
    <row r="562" spans="1:26" ht="18.75">
      <c r="A562" s="531"/>
      <c r="B562" s="532"/>
      <c r="C562" s="532"/>
      <c r="D562" s="184" t="s">
        <v>236</v>
      </c>
      <c r="E562" s="184"/>
      <c r="F562" s="184"/>
      <c r="G562" s="174"/>
      <c r="H562" s="180" t="s">
        <v>46</v>
      </c>
      <c r="I562" s="161"/>
      <c r="J562" s="181"/>
      <c r="K562" s="162"/>
      <c r="L562" s="162"/>
      <c r="M562" s="162"/>
      <c r="N562" s="162"/>
      <c r="O562" s="162"/>
      <c r="P562" s="162"/>
      <c r="Q562" s="503"/>
      <c r="R562" s="503"/>
      <c r="S562" s="503"/>
      <c r="T562" s="503"/>
      <c r="U562" s="503"/>
      <c r="V562" s="503"/>
      <c r="W562" s="503"/>
      <c r="X562" s="503"/>
      <c r="Y562" s="503"/>
      <c r="Z562" s="503"/>
    </row>
    <row r="563" spans="1:26" ht="18.75">
      <c r="A563" s="531"/>
      <c r="B563" s="532"/>
      <c r="C563" s="532"/>
      <c r="D563" s="532"/>
      <c r="E563" s="184"/>
      <c r="F563" s="184"/>
      <c r="G563" s="174"/>
      <c r="H563" s="180" t="s">
        <v>34</v>
      </c>
      <c r="I563" s="161"/>
      <c r="J563" s="181"/>
      <c r="K563" s="162"/>
      <c r="L563" s="162"/>
      <c r="M563" s="162"/>
      <c r="N563" s="162"/>
      <c r="O563" s="162"/>
      <c r="P563" s="162"/>
      <c r="Q563" s="503"/>
      <c r="R563" s="503"/>
      <c r="S563" s="503"/>
      <c r="T563" s="503"/>
      <c r="U563" s="503"/>
      <c r="V563" s="503"/>
      <c r="W563" s="503"/>
      <c r="X563" s="503"/>
      <c r="Y563" s="503"/>
      <c r="Z563" s="503"/>
    </row>
    <row r="564" spans="1:26" ht="18.75">
      <c r="A564" s="531"/>
      <c r="B564" s="532"/>
      <c r="C564" s="532"/>
      <c r="D564" s="184" t="s">
        <v>237</v>
      </c>
      <c r="E564" s="184"/>
      <c r="F564" s="184"/>
      <c r="G564" s="174"/>
      <c r="H564" s="180" t="s">
        <v>46</v>
      </c>
      <c r="I564" s="161"/>
      <c r="J564" s="181"/>
      <c r="K564" s="162"/>
      <c r="L564" s="162"/>
      <c r="M564" s="162"/>
      <c r="N564" s="162"/>
      <c r="O564" s="162"/>
      <c r="P564" s="162"/>
      <c r="Q564" s="503"/>
      <c r="R564" s="503"/>
      <c r="S564" s="503"/>
      <c r="T564" s="503"/>
      <c r="U564" s="503"/>
      <c r="V564" s="503"/>
      <c r="W564" s="503"/>
      <c r="X564" s="503"/>
      <c r="Y564" s="503"/>
      <c r="Z564" s="503"/>
    </row>
    <row r="565" spans="1:26" ht="18.75">
      <c r="A565" s="531"/>
      <c r="B565" s="532"/>
      <c r="C565" s="532"/>
      <c r="D565" s="184"/>
      <c r="E565" s="184"/>
      <c r="F565" s="184"/>
      <c r="G565" s="174"/>
      <c r="H565" s="180" t="s">
        <v>34</v>
      </c>
      <c r="I565" s="161"/>
      <c r="J565" s="181"/>
      <c r="K565" s="162"/>
      <c r="L565" s="162"/>
      <c r="M565" s="162"/>
      <c r="N565" s="162"/>
      <c r="O565" s="162"/>
      <c r="P565" s="162"/>
      <c r="Q565" s="503"/>
      <c r="R565" s="503"/>
      <c r="S565" s="503"/>
      <c r="T565" s="503"/>
      <c r="U565" s="503"/>
      <c r="V565" s="503"/>
      <c r="W565" s="503"/>
      <c r="X565" s="503"/>
      <c r="Y565" s="503"/>
      <c r="Z565" s="503"/>
    </row>
    <row r="566" spans="1:26" ht="18.75">
      <c r="A566" s="531"/>
      <c r="B566" s="532"/>
      <c r="C566" s="532"/>
      <c r="D566" s="184" t="s">
        <v>238</v>
      </c>
      <c r="E566" s="184"/>
      <c r="F566" s="184"/>
      <c r="G566" s="174"/>
      <c r="H566" s="180" t="s">
        <v>46</v>
      </c>
      <c r="I566" s="161"/>
      <c r="J566" s="181"/>
      <c r="K566" s="162"/>
      <c r="L566" s="162"/>
      <c r="M566" s="162"/>
      <c r="N566" s="162"/>
      <c r="O566" s="162"/>
      <c r="P566" s="162"/>
      <c r="Q566" s="503"/>
      <c r="R566" s="503"/>
      <c r="S566" s="503"/>
      <c r="T566" s="503"/>
      <c r="U566" s="503"/>
      <c r="V566" s="503"/>
      <c r="W566" s="503"/>
      <c r="X566" s="503"/>
      <c r="Y566" s="503"/>
      <c r="Z566" s="503"/>
    </row>
    <row r="567" spans="1:26" ht="18.75">
      <c r="A567" s="531"/>
      <c r="B567" s="532"/>
      <c r="C567" s="532"/>
      <c r="D567" s="184"/>
      <c r="E567" s="184"/>
      <c r="F567" s="184"/>
      <c r="G567" s="174"/>
      <c r="H567" s="180" t="s">
        <v>34</v>
      </c>
      <c r="I567" s="161"/>
      <c r="J567" s="181"/>
      <c r="K567" s="162"/>
      <c r="L567" s="162"/>
      <c r="M567" s="162"/>
      <c r="N567" s="162"/>
      <c r="O567" s="162"/>
      <c r="P567" s="162"/>
      <c r="Q567" s="503"/>
      <c r="R567" s="503"/>
      <c r="S567" s="503"/>
      <c r="T567" s="503"/>
      <c r="U567" s="503"/>
      <c r="V567" s="503"/>
      <c r="W567" s="503"/>
      <c r="X567" s="503"/>
      <c r="Y567" s="503"/>
      <c r="Z567" s="503"/>
    </row>
    <row r="568" spans="1:26" ht="19.5">
      <c r="A568" s="531"/>
      <c r="B568" s="532"/>
      <c r="C568" s="541" t="s">
        <v>239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IFERROR(__xludf.DUMMYFUNCTION("IMPORTRANGE(""https://docs.google.com/spreadsheets/d/1QqKyyYR6Q21VydFLVH3TRQUabQu_ym0Zz7PgGX0-kHA/edit?usp=sharing"",""แผน!HH39"")"),36261)</f>
        <v>36261</v>
      </c>
      <c r="J568" s="190"/>
      <c r="K568" s="354"/>
      <c r="L568" s="162"/>
      <c r="M568" s="162"/>
      <c r="N568" s="162"/>
      <c r="O568" s="162"/>
      <c r="P568" s="162"/>
      <c r="Q568" s="503"/>
      <c r="R568" s="503"/>
      <c r="S568" s="503"/>
      <c r="T568" s="503"/>
      <c r="U568" s="503"/>
      <c r="V568" s="503"/>
      <c r="W568" s="503"/>
      <c r="X568" s="503"/>
      <c r="Y568" s="503"/>
      <c r="Z568" s="503"/>
    </row>
    <row r="569" spans="1:26" ht="19.5">
      <c r="A569" s="531"/>
      <c r="B569" s="532"/>
      <c r="C569" s="532"/>
      <c r="D569" s="532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IFERROR(__xludf.DUMMYFUNCTION("IMPORTRANGE(""https://docs.google.com/spreadsheets/d/1QqKyyYR6Q21VydFLVH3TRQUabQu_ym0Zz7PgGX0-kHA/edit?usp=sharing"",""แผน!HG39"")"),3669)</f>
        <v>3669</v>
      </c>
      <c r="J569" s="190"/>
      <c r="K569" s="354"/>
      <c r="L569" s="162"/>
      <c r="M569" s="162"/>
      <c r="N569" s="162"/>
      <c r="O569" s="162"/>
      <c r="P569" s="162"/>
      <c r="Q569" s="503"/>
      <c r="R569" s="503"/>
      <c r="S569" s="503"/>
      <c r="T569" s="503"/>
      <c r="U569" s="503"/>
      <c r="V569" s="503"/>
      <c r="W569" s="503"/>
      <c r="X569" s="503"/>
      <c r="Y569" s="503"/>
      <c r="Z569" s="503"/>
    </row>
    <row r="570" spans="1:26" ht="18.75">
      <c r="A570" s="531"/>
      <c r="B570" s="532"/>
      <c r="C570" s="532"/>
      <c r="D570" s="184" t="s">
        <v>240</v>
      </c>
      <c r="E570" s="532"/>
      <c r="F570" s="184"/>
      <c r="G570" s="174"/>
      <c r="H570" s="180" t="s">
        <v>46</v>
      </c>
      <c r="I570" s="161"/>
      <c r="J570" s="181"/>
      <c r="K570" s="162"/>
      <c r="L570" s="162"/>
      <c r="M570" s="162"/>
      <c r="N570" s="162"/>
      <c r="O570" s="162"/>
      <c r="P570" s="162"/>
      <c r="Q570" s="503"/>
      <c r="R570" s="503"/>
      <c r="S570" s="503"/>
      <c r="T570" s="503"/>
      <c r="U570" s="503"/>
      <c r="V570" s="503"/>
      <c r="W570" s="503"/>
      <c r="X570" s="503"/>
      <c r="Y570" s="503"/>
      <c r="Z570" s="503"/>
    </row>
    <row r="571" spans="1:26" ht="18.75">
      <c r="A571" s="531"/>
      <c r="B571" s="532"/>
      <c r="C571" s="532"/>
      <c r="D571" s="532"/>
      <c r="E571" s="184"/>
      <c r="F571" s="184"/>
      <c r="G571" s="174"/>
      <c r="H571" s="180" t="s">
        <v>34</v>
      </c>
      <c r="I571" s="161"/>
      <c r="J571" s="181"/>
      <c r="K571" s="162"/>
      <c r="L571" s="162"/>
      <c r="M571" s="162"/>
      <c r="N571" s="162"/>
      <c r="O571" s="162"/>
      <c r="P571" s="162"/>
      <c r="Q571" s="503"/>
      <c r="R571" s="503"/>
      <c r="S571" s="503"/>
      <c r="T571" s="503"/>
      <c r="U571" s="503"/>
      <c r="V571" s="503"/>
      <c r="W571" s="503"/>
      <c r="X571" s="503"/>
      <c r="Y571" s="503"/>
      <c r="Z571" s="503"/>
    </row>
    <row r="572" spans="1:26" ht="18.75">
      <c r="A572" s="531"/>
      <c r="B572" s="532"/>
      <c r="C572" s="532"/>
      <c r="D572" s="184" t="s">
        <v>241</v>
      </c>
      <c r="E572" s="184"/>
      <c r="F572" s="184"/>
      <c r="G572" s="174"/>
      <c r="H572" s="180" t="s">
        <v>46</v>
      </c>
      <c r="I572" s="161"/>
      <c r="J572" s="181"/>
      <c r="K572" s="162"/>
      <c r="L572" s="162"/>
      <c r="M572" s="162"/>
      <c r="N572" s="162"/>
      <c r="O572" s="162"/>
      <c r="P572" s="162"/>
      <c r="Q572" s="503"/>
      <c r="R572" s="503"/>
      <c r="S572" s="503"/>
      <c r="T572" s="503"/>
      <c r="U572" s="503"/>
      <c r="V572" s="503"/>
      <c r="W572" s="503"/>
      <c r="X572" s="503"/>
      <c r="Y572" s="503"/>
      <c r="Z572" s="503"/>
    </row>
    <row r="573" spans="1:26" ht="18.75">
      <c r="A573" s="531"/>
      <c r="B573" s="532"/>
      <c r="C573" s="532"/>
      <c r="D573" s="184"/>
      <c r="E573" s="184"/>
      <c r="F573" s="184"/>
      <c r="G573" s="174"/>
      <c r="H573" s="180" t="s">
        <v>34</v>
      </c>
      <c r="I573" s="161"/>
      <c r="J573" s="181"/>
      <c r="K573" s="162"/>
      <c r="L573" s="162"/>
      <c r="M573" s="162"/>
      <c r="N573" s="162"/>
      <c r="O573" s="162"/>
      <c r="P573" s="162"/>
      <c r="Q573" s="503"/>
      <c r="R573" s="503"/>
      <c r="S573" s="503"/>
      <c r="T573" s="503"/>
      <c r="U573" s="503"/>
      <c r="V573" s="503"/>
      <c r="W573" s="503"/>
      <c r="X573" s="503"/>
      <c r="Y573" s="503"/>
      <c r="Z573" s="503"/>
    </row>
    <row r="574" spans="1:26" ht="18.75">
      <c r="A574" s="531"/>
      <c r="B574" s="532"/>
      <c r="C574" s="532"/>
      <c r="D574" s="184" t="s">
        <v>242</v>
      </c>
      <c r="E574" s="184"/>
      <c r="F574" s="184"/>
      <c r="G574" s="174"/>
      <c r="H574" s="180" t="s">
        <v>46</v>
      </c>
      <c r="I574" s="161"/>
      <c r="J574" s="181"/>
      <c r="K574" s="162"/>
      <c r="L574" s="162"/>
      <c r="M574" s="162"/>
      <c r="N574" s="162"/>
      <c r="O574" s="162"/>
      <c r="P574" s="162"/>
      <c r="Q574" s="503"/>
      <c r="R574" s="503"/>
      <c r="S574" s="503"/>
      <c r="T574" s="503"/>
      <c r="U574" s="503"/>
      <c r="V574" s="503"/>
      <c r="W574" s="503"/>
      <c r="X574" s="503"/>
      <c r="Y574" s="503"/>
      <c r="Z574" s="503"/>
    </row>
    <row r="575" spans="1:26" ht="18.75">
      <c r="A575" s="531"/>
      <c r="B575" s="532"/>
      <c r="C575" s="532"/>
      <c r="D575" s="532"/>
      <c r="E575" s="184"/>
      <c r="F575" s="184"/>
      <c r="G575" s="174"/>
      <c r="H575" s="180" t="s">
        <v>34</v>
      </c>
      <c r="I575" s="161"/>
      <c r="J575" s="181"/>
      <c r="K575" s="162"/>
      <c r="L575" s="162"/>
      <c r="M575" s="162"/>
      <c r="N575" s="162"/>
      <c r="O575" s="162"/>
      <c r="P575" s="162"/>
      <c r="Q575" s="503"/>
      <c r="R575" s="503"/>
      <c r="S575" s="503"/>
      <c r="T575" s="503"/>
      <c r="U575" s="503"/>
      <c r="V575" s="503"/>
      <c r="W575" s="503"/>
      <c r="X575" s="503"/>
      <c r="Y575" s="503"/>
      <c r="Z575" s="503"/>
    </row>
    <row r="576" spans="1:26" ht="19.5">
      <c r="A576" s="531"/>
      <c r="B576" s="532"/>
      <c r="C576" s="541" t="s">
        <v>243</v>
      </c>
      <c r="D576" s="532"/>
      <c r="E576" s="532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IFERROR(__xludf.DUMMYFUNCTION("IMPORTRANGE(""https://docs.google.com/spreadsheets/d/1QqKyyYR6Q21VydFLVH3TRQUabQu_ym0Zz7PgGX0-kHA/edit?usp=sharing"",""แผน!HH39"")"),36261)</f>
        <v>36261</v>
      </c>
      <c r="J576" s="190"/>
      <c r="K576" s="354"/>
      <c r="L576" s="162"/>
      <c r="M576" s="162"/>
      <c r="N576" s="162"/>
      <c r="O576" s="162"/>
      <c r="P576" s="162"/>
      <c r="Q576" s="503"/>
      <c r="R576" s="503"/>
      <c r="S576" s="503"/>
      <c r="T576" s="503"/>
      <c r="U576" s="503"/>
      <c r="V576" s="503"/>
      <c r="W576" s="503"/>
      <c r="X576" s="503"/>
      <c r="Y576" s="503"/>
      <c r="Z576" s="503"/>
    </row>
    <row r="577" spans="1:26" ht="19.5">
      <c r="A577" s="531"/>
      <c r="B577" s="532"/>
      <c r="C577" s="532"/>
      <c r="D577" s="532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IFERROR(__xludf.DUMMYFUNCTION("IMPORTRANGE(""https://docs.google.com/spreadsheets/d/1QqKyyYR6Q21VydFLVH3TRQUabQu_ym0Zz7PgGX0-kHA/edit?usp=sharing"",""แผน!HG39"")"),3669)</f>
        <v>3669</v>
      </c>
      <c r="J577" s="190"/>
      <c r="K577" s="354"/>
      <c r="L577" s="162"/>
      <c r="M577" s="162"/>
      <c r="N577" s="162"/>
      <c r="O577" s="162"/>
      <c r="P577" s="162"/>
      <c r="Q577" s="503"/>
      <c r="R577" s="503"/>
      <c r="S577" s="503"/>
      <c r="T577" s="503"/>
      <c r="U577" s="503"/>
      <c r="V577" s="503"/>
      <c r="W577" s="503"/>
      <c r="X577" s="503"/>
      <c r="Y577" s="503"/>
      <c r="Z577" s="503"/>
    </row>
    <row r="578" spans="1:26" ht="18.75">
      <c r="A578" s="531"/>
      <c r="B578" s="532"/>
      <c r="C578" s="532"/>
      <c r="D578" s="184" t="s">
        <v>244</v>
      </c>
      <c r="E578" s="184"/>
      <c r="F578" s="184"/>
      <c r="G578" s="174"/>
      <c r="H578" s="180" t="s">
        <v>46</v>
      </c>
      <c r="I578" s="161"/>
      <c r="J578" s="181"/>
      <c r="K578" s="162"/>
      <c r="L578" s="162"/>
      <c r="M578" s="162"/>
      <c r="N578" s="162"/>
      <c r="O578" s="162"/>
      <c r="P578" s="162"/>
      <c r="Q578" s="503"/>
      <c r="R578" s="503"/>
      <c r="S578" s="503"/>
      <c r="T578" s="503"/>
      <c r="U578" s="503"/>
      <c r="V578" s="503"/>
      <c r="W578" s="503"/>
      <c r="X578" s="503"/>
      <c r="Y578" s="503"/>
      <c r="Z578" s="503"/>
    </row>
    <row r="579" spans="1:26" ht="18.75">
      <c r="A579" s="531"/>
      <c r="B579" s="532"/>
      <c r="C579" s="532"/>
      <c r="D579" s="532"/>
      <c r="E579" s="184"/>
      <c r="F579" s="184"/>
      <c r="G579" s="174"/>
      <c r="H579" s="180" t="s">
        <v>34</v>
      </c>
      <c r="I579" s="161"/>
      <c r="J579" s="181"/>
      <c r="K579" s="162"/>
      <c r="L579" s="162"/>
      <c r="M579" s="162"/>
      <c r="N579" s="162"/>
      <c r="O579" s="162"/>
      <c r="P579" s="162"/>
      <c r="Q579" s="503"/>
      <c r="R579" s="503"/>
      <c r="S579" s="503"/>
      <c r="T579" s="503"/>
      <c r="U579" s="503"/>
      <c r="V579" s="503"/>
      <c r="W579" s="503"/>
      <c r="X579" s="503"/>
      <c r="Y579" s="503"/>
      <c r="Z579" s="503"/>
    </row>
    <row r="580" spans="1:26" ht="18.75">
      <c r="A580" s="531"/>
      <c r="B580" s="532"/>
      <c r="C580" s="532"/>
      <c r="D580" s="184" t="s">
        <v>245</v>
      </c>
      <c r="E580" s="184"/>
      <c r="F580" s="184"/>
      <c r="G580" s="174"/>
      <c r="H580" s="180" t="s">
        <v>46</v>
      </c>
      <c r="I580" s="161"/>
      <c r="J580" s="181"/>
      <c r="K580" s="162"/>
      <c r="L580" s="162"/>
      <c r="M580" s="162"/>
      <c r="N580" s="162"/>
      <c r="O580" s="162"/>
      <c r="P580" s="162"/>
      <c r="Q580" s="503"/>
      <c r="R580" s="503"/>
      <c r="S580" s="503"/>
      <c r="T580" s="503"/>
      <c r="U580" s="503"/>
      <c r="V580" s="503"/>
      <c r="W580" s="503"/>
      <c r="X580" s="503"/>
      <c r="Y580" s="503"/>
      <c r="Z580" s="503"/>
    </row>
    <row r="581" spans="1:26" ht="18.75">
      <c r="A581" s="531"/>
      <c r="B581" s="532"/>
      <c r="C581" s="532"/>
      <c r="D581" s="532"/>
      <c r="E581" s="184"/>
      <c r="F581" s="184"/>
      <c r="G581" s="174"/>
      <c r="H581" s="180" t="s">
        <v>34</v>
      </c>
      <c r="I581" s="161"/>
      <c r="J581" s="181"/>
      <c r="K581" s="162"/>
      <c r="L581" s="162"/>
      <c r="M581" s="162"/>
      <c r="N581" s="162"/>
      <c r="O581" s="162"/>
      <c r="P581" s="162"/>
      <c r="Q581" s="503"/>
      <c r="R581" s="503"/>
      <c r="S581" s="503"/>
      <c r="T581" s="503"/>
      <c r="U581" s="503"/>
      <c r="V581" s="503"/>
      <c r="W581" s="503"/>
      <c r="X581" s="503"/>
      <c r="Y581" s="503"/>
      <c r="Z581" s="503"/>
    </row>
    <row r="582" spans="1:26" ht="19.5">
      <c r="A582" s="531"/>
      <c r="B582" s="532"/>
      <c r="C582" s="532"/>
      <c r="D582" s="184" t="s">
        <v>246</v>
      </c>
      <c r="E582" s="184"/>
      <c r="F582" s="184"/>
      <c r="G582" s="174"/>
      <c r="H582" s="180" t="s">
        <v>46</v>
      </c>
      <c r="I582" s="161"/>
      <c r="J582" s="190"/>
      <c r="K582" s="354"/>
      <c r="L582" s="162"/>
      <c r="M582" s="162"/>
      <c r="N582" s="162"/>
      <c r="O582" s="162"/>
      <c r="P582" s="162"/>
      <c r="Q582" s="503"/>
      <c r="R582" s="503"/>
      <c r="S582" s="503"/>
      <c r="T582" s="503"/>
      <c r="U582" s="503"/>
      <c r="V582" s="503"/>
      <c r="W582" s="503"/>
      <c r="X582" s="503"/>
      <c r="Y582" s="503"/>
      <c r="Z582" s="503"/>
    </row>
    <row r="583" spans="1:26" ht="19.5">
      <c r="A583" s="531"/>
      <c r="B583" s="532"/>
      <c r="C583" s="532"/>
      <c r="D583" s="532"/>
      <c r="E583" s="184"/>
      <c r="F583" s="184"/>
      <c r="G583" s="174"/>
      <c r="H583" s="180" t="s">
        <v>34</v>
      </c>
      <c r="I583" s="161"/>
      <c r="J583" s="190"/>
      <c r="K583" s="354"/>
      <c r="L583" s="162"/>
      <c r="M583" s="162"/>
      <c r="N583" s="162"/>
      <c r="O583" s="162"/>
      <c r="P583" s="162"/>
      <c r="Q583" s="503"/>
      <c r="R583" s="503"/>
      <c r="S583" s="503"/>
      <c r="T583" s="503"/>
      <c r="U583" s="503"/>
      <c r="V583" s="503"/>
      <c r="W583" s="503"/>
      <c r="X583" s="503"/>
      <c r="Y583" s="503"/>
      <c r="Z583" s="503"/>
    </row>
    <row r="584" spans="1:26" ht="18.75">
      <c r="A584" s="531"/>
      <c r="B584" s="532"/>
      <c r="C584" s="532"/>
      <c r="D584" s="532"/>
      <c r="E584" s="184" t="s">
        <v>247</v>
      </c>
      <c r="F584" s="184"/>
      <c r="G584" s="174"/>
      <c r="H584" s="180" t="s">
        <v>46</v>
      </c>
      <c r="I584" s="161"/>
      <c r="J584" s="181"/>
      <c r="K584" s="162"/>
      <c r="L584" s="162"/>
      <c r="M584" s="162"/>
      <c r="N584" s="162"/>
      <c r="O584" s="162"/>
      <c r="P584" s="162"/>
      <c r="Q584" s="503"/>
      <c r="R584" s="503"/>
      <c r="S584" s="503"/>
      <c r="T584" s="503"/>
      <c r="U584" s="503"/>
      <c r="V584" s="503"/>
      <c r="W584" s="503"/>
      <c r="X584" s="503"/>
      <c r="Y584" s="503"/>
      <c r="Z584" s="503"/>
    </row>
    <row r="585" spans="1:26" ht="18.75">
      <c r="A585" s="531"/>
      <c r="B585" s="532"/>
      <c r="C585" s="532"/>
      <c r="D585" s="532"/>
      <c r="E585" s="184"/>
      <c r="F585" s="184"/>
      <c r="G585" s="174"/>
      <c r="H585" s="180" t="s">
        <v>34</v>
      </c>
      <c r="I585" s="161"/>
      <c r="J585" s="181"/>
      <c r="K585" s="162"/>
      <c r="L585" s="162"/>
      <c r="M585" s="162"/>
      <c r="N585" s="162"/>
      <c r="O585" s="162"/>
      <c r="P585" s="162"/>
      <c r="Q585" s="503"/>
      <c r="R585" s="503"/>
      <c r="S585" s="503"/>
      <c r="T585" s="503"/>
      <c r="U585" s="503"/>
      <c r="V585" s="503"/>
      <c r="W585" s="503"/>
      <c r="X585" s="503"/>
      <c r="Y585" s="503"/>
      <c r="Z585" s="503"/>
    </row>
    <row r="586" spans="1:26" ht="18.75">
      <c r="A586" s="531"/>
      <c r="B586" s="532"/>
      <c r="C586" s="532"/>
      <c r="D586" s="532"/>
      <c r="E586" s="184" t="s">
        <v>248</v>
      </c>
      <c r="F586" s="184"/>
      <c r="G586" s="174"/>
      <c r="H586" s="180" t="s">
        <v>46</v>
      </c>
      <c r="I586" s="161"/>
      <c r="J586" s="181"/>
      <c r="K586" s="162"/>
      <c r="L586" s="162"/>
      <c r="M586" s="162"/>
      <c r="N586" s="162"/>
      <c r="O586" s="162"/>
      <c r="P586" s="162"/>
      <c r="Q586" s="503"/>
      <c r="R586" s="503"/>
      <c r="S586" s="503"/>
      <c r="T586" s="503"/>
      <c r="U586" s="503"/>
      <c r="V586" s="503"/>
      <c r="W586" s="503"/>
      <c r="X586" s="503"/>
      <c r="Y586" s="503"/>
      <c r="Z586" s="503"/>
    </row>
    <row r="587" spans="1:26" ht="18.75">
      <c r="A587" s="531"/>
      <c r="B587" s="532"/>
      <c r="C587" s="532"/>
      <c r="D587" s="532"/>
      <c r="E587" s="532"/>
      <c r="F587" s="184"/>
      <c r="G587" s="174"/>
      <c r="H587" s="180" t="s">
        <v>34</v>
      </c>
      <c r="I587" s="161"/>
      <c r="J587" s="181"/>
      <c r="K587" s="162"/>
      <c r="L587" s="162"/>
      <c r="M587" s="162"/>
      <c r="N587" s="162"/>
      <c r="O587" s="162"/>
      <c r="P587" s="162"/>
      <c r="Q587" s="503"/>
      <c r="R587" s="503"/>
      <c r="S587" s="503"/>
      <c r="T587" s="503"/>
      <c r="U587" s="503"/>
      <c r="V587" s="503"/>
      <c r="W587" s="503"/>
      <c r="X587" s="503"/>
      <c r="Y587" s="503"/>
      <c r="Z587" s="503"/>
    </row>
    <row r="588" spans="1:26" ht="18.75">
      <c r="A588" s="531"/>
      <c r="B588" s="532"/>
      <c r="C588" s="532"/>
      <c r="D588" s="184" t="s">
        <v>249</v>
      </c>
      <c r="E588" s="184"/>
      <c r="F588" s="184"/>
      <c r="G588" s="174"/>
      <c r="H588" s="180" t="s">
        <v>46</v>
      </c>
      <c r="I588" s="161"/>
      <c r="J588" s="181"/>
      <c r="K588" s="162"/>
      <c r="L588" s="162"/>
      <c r="M588" s="162"/>
      <c r="N588" s="162"/>
      <c r="O588" s="162"/>
      <c r="P588" s="162"/>
      <c r="Q588" s="503"/>
      <c r="R588" s="503"/>
      <c r="S588" s="503"/>
      <c r="T588" s="503"/>
      <c r="U588" s="503"/>
      <c r="V588" s="503"/>
      <c r="W588" s="503"/>
      <c r="X588" s="503"/>
      <c r="Y588" s="503"/>
      <c r="Z588" s="503"/>
    </row>
    <row r="589" spans="1:26" ht="18.75">
      <c r="A589" s="531"/>
      <c r="B589" s="532"/>
      <c r="C589" s="532"/>
      <c r="D589" s="532"/>
      <c r="E589" s="532"/>
      <c r="F589" s="184"/>
      <c r="G589" s="174"/>
      <c r="H589" s="180" t="s">
        <v>34</v>
      </c>
      <c r="I589" s="161"/>
      <c r="J589" s="181"/>
      <c r="K589" s="162"/>
      <c r="L589" s="162"/>
      <c r="M589" s="162"/>
      <c r="N589" s="162"/>
      <c r="O589" s="162"/>
      <c r="P589" s="162"/>
      <c r="Q589" s="503"/>
      <c r="R589" s="503"/>
      <c r="S589" s="503"/>
      <c r="T589" s="503"/>
      <c r="U589" s="503"/>
      <c r="V589" s="503"/>
      <c r="W589" s="503"/>
      <c r="X589" s="503"/>
      <c r="Y589" s="503"/>
      <c r="Z589" s="503"/>
    </row>
    <row r="590" spans="1:26" ht="18.75">
      <c r="A590" s="531"/>
      <c r="B590" s="532"/>
      <c r="C590" s="532"/>
      <c r="D590" s="184" t="s">
        <v>250</v>
      </c>
      <c r="E590" s="184"/>
      <c r="F590" s="184"/>
      <c r="G590" s="174"/>
      <c r="H590" s="180" t="s">
        <v>46</v>
      </c>
      <c r="I590" s="161"/>
      <c r="J590" s="181"/>
      <c r="K590" s="162"/>
      <c r="L590" s="162"/>
      <c r="M590" s="162"/>
      <c r="N590" s="162"/>
      <c r="O590" s="162"/>
      <c r="P590" s="162"/>
      <c r="Q590" s="503"/>
      <c r="R590" s="503"/>
      <c r="S590" s="503"/>
      <c r="T590" s="503"/>
      <c r="U590" s="503"/>
      <c r="V590" s="503"/>
      <c r="W590" s="503"/>
      <c r="X590" s="503"/>
      <c r="Y590" s="503"/>
      <c r="Z590" s="503"/>
    </row>
    <row r="591" spans="1:26" ht="18.75">
      <c r="A591" s="606"/>
      <c r="B591" s="607"/>
      <c r="C591" s="607"/>
      <c r="D591" s="607"/>
      <c r="E591" s="503"/>
      <c r="F591" s="503"/>
      <c r="G591" s="608"/>
      <c r="H591" s="609" t="s">
        <v>34</v>
      </c>
      <c r="I591" s="610"/>
      <c r="J591" s="611"/>
      <c r="K591" s="612"/>
      <c r="L591" s="612"/>
      <c r="M591" s="612"/>
      <c r="N591" s="612"/>
      <c r="O591" s="612"/>
      <c r="P591" s="612"/>
      <c r="Q591" s="503"/>
      <c r="R591" s="503"/>
      <c r="S591" s="503"/>
      <c r="T591" s="503"/>
      <c r="U591" s="503"/>
      <c r="V591" s="503"/>
      <c r="W591" s="503"/>
      <c r="X591" s="503"/>
      <c r="Y591" s="503"/>
      <c r="Z591" s="503"/>
    </row>
    <row r="592" spans="1:26" ht="19.5">
      <c r="A592" s="602"/>
      <c r="B592" s="603" t="s">
        <v>251</v>
      </c>
      <c r="C592" s="604"/>
      <c r="D592" s="604"/>
      <c r="E592" s="586"/>
      <c r="F592" s="586"/>
      <c r="G592" s="587"/>
      <c r="H592" s="605" t="s">
        <v>46</v>
      </c>
      <c r="I592" s="589">
        <f t="shared" ref="I592:J592" ca="1" si="186">I593</f>
        <v>585</v>
      </c>
      <c r="J592" s="589"/>
      <c r="K592" s="590"/>
      <c r="L592" s="591"/>
      <c r="M592" s="591"/>
      <c r="N592" s="591"/>
      <c r="O592" s="591"/>
      <c r="P592" s="591"/>
      <c r="Q592" s="503"/>
      <c r="R592" s="503"/>
      <c r="S592" s="503"/>
      <c r="T592" s="503"/>
      <c r="U592" s="503"/>
      <c r="V592" s="503"/>
      <c r="W592" s="503"/>
      <c r="X592" s="503"/>
      <c r="Y592" s="503"/>
      <c r="Z592" s="503"/>
    </row>
    <row r="593" spans="1:26" ht="19.5">
      <c r="A593" s="531"/>
      <c r="B593" s="532"/>
      <c r="C593" s="541" t="s">
        <v>252</v>
      </c>
      <c r="D593" s="532"/>
      <c r="E593" s="532"/>
      <c r="F593" s="184"/>
      <c r="G593" s="174"/>
      <c r="H593" s="188" t="s">
        <v>46</v>
      </c>
      <c r="I593" s="189">
        <f ca="1">IFERROR(__xludf.DUMMYFUNCTION("IMPORTRANGE(""https://docs.google.com/spreadsheets/d/1QqKyyYR6Q21VydFLVH3TRQUabQu_ym0Zz7PgGX0-kHA/edit?usp=sharing"",""แผน!HJ39"")"),585)</f>
        <v>585</v>
      </c>
      <c r="J593" s="189"/>
      <c r="K593" s="354"/>
      <c r="L593" s="162"/>
      <c r="M593" s="162"/>
      <c r="N593" s="162"/>
      <c r="O593" s="162"/>
      <c r="P593" s="162"/>
      <c r="Q593" s="503"/>
      <c r="R593" s="503"/>
      <c r="S593" s="503"/>
      <c r="T593" s="503"/>
      <c r="U593" s="503"/>
      <c r="V593" s="503"/>
      <c r="W593" s="503"/>
      <c r="X593" s="503"/>
      <c r="Y593" s="503"/>
      <c r="Z593" s="503"/>
    </row>
    <row r="594" spans="1:26" ht="19.5">
      <c r="A594" s="531"/>
      <c r="B594" s="532"/>
      <c r="C594" s="532"/>
      <c r="D594" s="532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IFERROR(__xludf.DUMMYFUNCTION("IMPORTRANGE(""https://docs.google.com/spreadsheets/d/1QqKyyYR6Q21VydFLVH3TRQUabQu_ym0Zz7PgGX0-kHA/edit?usp=sharing"",""แผน!HI39"")"),74)</f>
        <v>74</v>
      </c>
      <c r="J594" s="189"/>
      <c r="K594" s="354"/>
      <c r="L594" s="162"/>
      <c r="M594" s="162"/>
      <c r="N594" s="162"/>
      <c r="O594" s="162"/>
      <c r="P594" s="162"/>
      <c r="Q594" s="503"/>
      <c r="R594" s="503"/>
      <c r="S594" s="503"/>
      <c r="T594" s="503"/>
      <c r="U594" s="503"/>
      <c r="V594" s="503"/>
      <c r="W594" s="503"/>
      <c r="X594" s="503"/>
      <c r="Y594" s="503"/>
      <c r="Z594" s="503"/>
    </row>
    <row r="595" spans="1:26" ht="18.75">
      <c r="A595" s="531"/>
      <c r="B595" s="532"/>
      <c r="C595" s="532" t="s">
        <v>253</v>
      </c>
      <c r="D595" s="532"/>
      <c r="E595" s="532"/>
      <c r="F595" s="184"/>
      <c r="G595" s="174"/>
      <c r="H595" s="180" t="s">
        <v>46</v>
      </c>
      <c r="I595" s="161"/>
      <c r="J595" s="161"/>
      <c r="K595" s="162"/>
      <c r="L595" s="162"/>
      <c r="M595" s="162"/>
      <c r="N595" s="162"/>
      <c r="O595" s="162"/>
      <c r="P595" s="162"/>
      <c r="Q595" s="503"/>
      <c r="R595" s="503"/>
      <c r="S595" s="503"/>
      <c r="T595" s="503"/>
      <c r="U595" s="503"/>
      <c r="V595" s="503"/>
      <c r="W595" s="503"/>
      <c r="X595" s="503"/>
      <c r="Y595" s="503"/>
      <c r="Z595" s="503"/>
    </row>
    <row r="596" spans="1:26" ht="18.75">
      <c r="A596" s="531"/>
      <c r="B596" s="532"/>
      <c r="C596" s="532"/>
      <c r="D596" s="532"/>
      <c r="E596" s="184"/>
      <c r="F596" s="184"/>
      <c r="G596" s="174"/>
      <c r="H596" s="180" t="s">
        <v>34</v>
      </c>
      <c r="I596" s="161"/>
      <c r="J596" s="161"/>
      <c r="K596" s="162"/>
      <c r="L596" s="162"/>
      <c r="M596" s="162"/>
      <c r="N596" s="162"/>
      <c r="O596" s="162"/>
      <c r="P596" s="162"/>
      <c r="Q596" s="503"/>
      <c r="R596" s="503"/>
      <c r="S596" s="503"/>
      <c r="T596" s="503"/>
      <c r="U596" s="503"/>
      <c r="V596" s="503"/>
      <c r="W596" s="503"/>
      <c r="X596" s="503"/>
      <c r="Y596" s="503"/>
      <c r="Z596" s="503"/>
    </row>
    <row r="597" spans="1:26" ht="18.75">
      <c r="A597" s="531"/>
      <c r="B597" s="532"/>
      <c r="C597" s="532"/>
      <c r="D597" s="252" t="s">
        <v>254</v>
      </c>
      <c r="E597" s="184"/>
      <c r="F597" s="184"/>
      <c r="G597" s="174"/>
      <c r="H597" s="180" t="s">
        <v>46</v>
      </c>
      <c r="I597" s="161"/>
      <c r="J597" s="181"/>
      <c r="K597" s="162"/>
      <c r="L597" s="162"/>
      <c r="M597" s="162"/>
      <c r="N597" s="162"/>
      <c r="O597" s="162"/>
      <c r="P597" s="162"/>
      <c r="Q597" s="503"/>
      <c r="R597" s="503"/>
      <c r="S597" s="503"/>
      <c r="T597" s="503"/>
      <c r="U597" s="503"/>
      <c r="V597" s="503"/>
      <c r="W597" s="503"/>
      <c r="X597" s="503"/>
      <c r="Y597" s="503"/>
      <c r="Z597" s="503"/>
    </row>
    <row r="598" spans="1:26" ht="18.75">
      <c r="A598" s="531"/>
      <c r="B598" s="532"/>
      <c r="C598" s="532"/>
      <c r="D598" s="532"/>
      <c r="E598" s="184"/>
      <c r="F598" s="184"/>
      <c r="G598" s="174"/>
      <c r="H598" s="180" t="s">
        <v>34</v>
      </c>
      <c r="I598" s="37"/>
      <c r="J598" s="181"/>
      <c r="K598" s="162"/>
      <c r="L598" s="162"/>
      <c r="M598" s="162"/>
      <c r="N598" s="162"/>
      <c r="O598" s="162"/>
      <c r="P598" s="162"/>
      <c r="Q598" s="503"/>
      <c r="R598" s="503"/>
      <c r="S598" s="503"/>
      <c r="T598" s="503"/>
      <c r="U598" s="503"/>
      <c r="V598" s="503"/>
      <c r="W598" s="503"/>
      <c r="X598" s="503"/>
      <c r="Y598" s="503"/>
      <c r="Z598" s="503"/>
    </row>
    <row r="599" spans="1:26" ht="18.75">
      <c r="A599" s="531"/>
      <c r="B599" s="532"/>
      <c r="C599" s="532"/>
      <c r="D599" s="252" t="s">
        <v>255</v>
      </c>
      <c r="E599" s="184"/>
      <c r="F599" s="184"/>
      <c r="G599" s="174"/>
      <c r="H599" s="180" t="s">
        <v>46</v>
      </c>
      <c r="I599" s="37"/>
      <c r="J599" s="181"/>
      <c r="K599" s="162"/>
      <c r="L599" s="162"/>
      <c r="M599" s="162"/>
      <c r="N599" s="162"/>
      <c r="O599" s="162"/>
      <c r="P599" s="162"/>
      <c r="Q599" s="503"/>
      <c r="R599" s="503"/>
      <c r="S599" s="503"/>
      <c r="T599" s="503"/>
      <c r="U599" s="503"/>
      <c r="V599" s="503"/>
      <c r="W599" s="503"/>
      <c r="X599" s="503"/>
      <c r="Y599" s="503"/>
      <c r="Z599" s="503"/>
    </row>
    <row r="600" spans="1:26" ht="18.75">
      <c r="A600" s="531"/>
      <c r="B600" s="532"/>
      <c r="C600" s="532"/>
      <c r="D600" s="532"/>
      <c r="E600" s="184"/>
      <c r="F600" s="184"/>
      <c r="G600" s="174"/>
      <c r="H600" s="180" t="s">
        <v>34</v>
      </c>
      <c r="I600" s="37"/>
      <c r="J600" s="181"/>
      <c r="K600" s="162"/>
      <c r="L600" s="162"/>
      <c r="M600" s="162"/>
      <c r="N600" s="162"/>
      <c r="O600" s="162"/>
      <c r="P600" s="162"/>
      <c r="Q600" s="503"/>
      <c r="R600" s="503"/>
      <c r="S600" s="503"/>
      <c r="T600" s="503"/>
      <c r="U600" s="503"/>
      <c r="V600" s="503"/>
      <c r="W600" s="503"/>
      <c r="X600" s="503"/>
      <c r="Y600" s="503"/>
      <c r="Z600" s="503"/>
    </row>
    <row r="601" spans="1:26" ht="18.75">
      <c r="A601" s="531"/>
      <c r="B601" s="532"/>
      <c r="C601" s="532"/>
      <c r="D601" s="252" t="s">
        <v>256</v>
      </c>
      <c r="E601" s="184"/>
      <c r="F601" s="184"/>
      <c r="G601" s="174"/>
      <c r="H601" s="180" t="s">
        <v>46</v>
      </c>
      <c r="I601" s="37"/>
      <c r="J601" s="181"/>
      <c r="K601" s="162"/>
      <c r="L601" s="162"/>
      <c r="M601" s="162"/>
      <c r="N601" s="162"/>
      <c r="O601" s="162"/>
      <c r="P601" s="162"/>
      <c r="Q601" s="503"/>
      <c r="R601" s="503"/>
      <c r="S601" s="503"/>
      <c r="T601" s="503"/>
      <c r="U601" s="503"/>
      <c r="V601" s="503"/>
      <c r="W601" s="503"/>
      <c r="X601" s="503"/>
      <c r="Y601" s="503"/>
      <c r="Z601" s="503"/>
    </row>
    <row r="602" spans="1:26" ht="18.75">
      <c r="A602" s="531"/>
      <c r="B602" s="532"/>
      <c r="C602" s="532"/>
      <c r="D602" s="532"/>
      <c r="E602" s="184"/>
      <c r="F602" s="184"/>
      <c r="G602" s="174"/>
      <c r="H602" s="180" t="s">
        <v>34</v>
      </c>
      <c r="I602" s="37"/>
      <c r="J602" s="181"/>
      <c r="K602" s="162"/>
      <c r="L602" s="162"/>
      <c r="M602" s="162"/>
      <c r="N602" s="162"/>
      <c r="O602" s="162"/>
      <c r="P602" s="162"/>
      <c r="Q602" s="503"/>
      <c r="R602" s="503"/>
      <c r="S602" s="503"/>
      <c r="T602" s="503"/>
      <c r="U602" s="503"/>
      <c r="V602" s="503"/>
      <c r="W602" s="503"/>
      <c r="X602" s="503"/>
      <c r="Y602" s="503"/>
      <c r="Z602" s="503"/>
    </row>
    <row r="603" spans="1:26" ht="18.75">
      <c r="A603" s="531"/>
      <c r="B603" s="532"/>
      <c r="C603" s="613" t="s">
        <v>257</v>
      </c>
      <c r="D603" s="532"/>
      <c r="E603" s="532"/>
      <c r="F603" s="184"/>
      <c r="G603" s="174"/>
      <c r="H603" s="180" t="s">
        <v>46</v>
      </c>
      <c r="I603" s="37"/>
      <c r="J603" s="37"/>
      <c r="K603" s="162"/>
      <c r="L603" s="162"/>
      <c r="M603" s="162"/>
      <c r="N603" s="162"/>
      <c r="O603" s="162"/>
      <c r="P603" s="162"/>
      <c r="Q603" s="503"/>
      <c r="R603" s="503"/>
      <c r="S603" s="503"/>
      <c r="T603" s="503"/>
      <c r="U603" s="503"/>
      <c r="V603" s="503"/>
      <c r="W603" s="503"/>
      <c r="X603" s="503"/>
      <c r="Y603" s="503"/>
      <c r="Z603" s="503"/>
    </row>
    <row r="604" spans="1:26" ht="18.75">
      <c r="A604" s="531"/>
      <c r="B604" s="532"/>
      <c r="C604" s="532"/>
      <c r="D604" s="532"/>
      <c r="E604" s="184"/>
      <c r="F604" s="184"/>
      <c r="G604" s="174"/>
      <c r="H604" s="180" t="s">
        <v>34</v>
      </c>
      <c r="I604" s="37"/>
      <c r="J604" s="37"/>
      <c r="K604" s="162"/>
      <c r="L604" s="162"/>
      <c r="M604" s="162"/>
      <c r="N604" s="162"/>
      <c r="O604" s="162"/>
      <c r="P604" s="162"/>
      <c r="Q604" s="503"/>
      <c r="R604" s="503"/>
      <c r="S604" s="503"/>
      <c r="T604" s="503"/>
      <c r="U604" s="503"/>
      <c r="V604" s="503"/>
      <c r="W604" s="503"/>
      <c r="X604" s="503"/>
      <c r="Y604" s="503"/>
      <c r="Z604" s="503"/>
    </row>
    <row r="605" spans="1:26" ht="18.75">
      <c r="A605" s="531"/>
      <c r="B605" s="532"/>
      <c r="C605" s="532"/>
      <c r="D605" s="613" t="s">
        <v>258</v>
      </c>
      <c r="E605" s="184"/>
      <c r="F605" s="184"/>
      <c r="G605" s="174"/>
      <c r="H605" s="180" t="s">
        <v>46</v>
      </c>
      <c r="I605" s="37"/>
      <c r="J605" s="181"/>
      <c r="K605" s="162"/>
      <c r="L605" s="162"/>
      <c r="M605" s="162"/>
      <c r="N605" s="162"/>
      <c r="O605" s="162"/>
      <c r="P605" s="162"/>
      <c r="Q605" s="503"/>
      <c r="R605" s="503"/>
      <c r="S605" s="503"/>
      <c r="T605" s="503"/>
      <c r="U605" s="503"/>
      <c r="V605" s="503"/>
      <c r="W605" s="503"/>
      <c r="X605" s="503"/>
      <c r="Y605" s="503"/>
      <c r="Z605" s="503"/>
    </row>
    <row r="606" spans="1:26" ht="18.75">
      <c r="A606" s="531"/>
      <c r="B606" s="532"/>
      <c r="C606" s="532"/>
      <c r="D606" s="532"/>
      <c r="E606" s="532"/>
      <c r="F606" s="184"/>
      <c r="G606" s="174"/>
      <c r="H606" s="180" t="s">
        <v>34</v>
      </c>
      <c r="I606" s="37"/>
      <c r="J606" s="181"/>
      <c r="K606" s="162"/>
      <c r="L606" s="162"/>
      <c r="M606" s="162"/>
      <c r="N606" s="162"/>
      <c r="O606" s="162"/>
      <c r="P606" s="162"/>
      <c r="Q606" s="503"/>
      <c r="R606" s="503"/>
      <c r="S606" s="503"/>
      <c r="T606" s="503"/>
      <c r="U606" s="503"/>
      <c r="V606" s="503"/>
      <c r="W606" s="503"/>
      <c r="X606" s="503"/>
      <c r="Y606" s="503"/>
      <c r="Z606" s="503"/>
    </row>
    <row r="607" spans="1:26" ht="18.75">
      <c r="A607" s="531"/>
      <c r="B607" s="532"/>
      <c r="C607" s="532"/>
      <c r="D607" s="613" t="s">
        <v>259</v>
      </c>
      <c r="E607" s="532"/>
      <c r="F607" s="184"/>
      <c r="G607" s="174"/>
      <c r="H607" s="180" t="s">
        <v>46</v>
      </c>
      <c r="I607" s="37"/>
      <c r="J607" s="181"/>
      <c r="K607" s="162"/>
      <c r="L607" s="162"/>
      <c r="M607" s="162"/>
      <c r="N607" s="162"/>
      <c r="O607" s="162"/>
      <c r="P607" s="162"/>
      <c r="Q607" s="503"/>
      <c r="R607" s="503"/>
      <c r="S607" s="503"/>
      <c r="T607" s="503"/>
      <c r="U607" s="503"/>
      <c r="V607" s="503"/>
      <c r="W607" s="503"/>
      <c r="X607" s="503"/>
      <c r="Y607" s="503"/>
      <c r="Z607" s="503"/>
    </row>
    <row r="608" spans="1:26" ht="18.75">
      <c r="A608" s="531"/>
      <c r="B608" s="532"/>
      <c r="C608" s="532"/>
      <c r="D608" s="532"/>
      <c r="E608" s="184"/>
      <c r="F608" s="184"/>
      <c r="G608" s="174"/>
      <c r="H608" s="180" t="s">
        <v>34</v>
      </c>
      <c r="I608" s="37"/>
      <c r="J608" s="181"/>
      <c r="K608" s="162"/>
      <c r="L608" s="162"/>
      <c r="M608" s="162"/>
      <c r="N608" s="162"/>
      <c r="O608" s="162"/>
      <c r="P608" s="162"/>
      <c r="Q608" s="503"/>
      <c r="R608" s="503"/>
      <c r="S608" s="503"/>
      <c r="T608" s="503"/>
      <c r="U608" s="503"/>
      <c r="V608" s="503"/>
      <c r="W608" s="503"/>
      <c r="X608" s="503"/>
      <c r="Y608" s="503"/>
      <c r="Z608" s="503"/>
    </row>
    <row r="609" spans="1:26" ht="18.75">
      <c r="A609" s="531"/>
      <c r="B609" s="532"/>
      <c r="C609" s="532" t="s">
        <v>260</v>
      </c>
      <c r="D609" s="532"/>
      <c r="E609" s="532"/>
      <c r="F609" s="184"/>
      <c r="G609" s="174"/>
      <c r="H609" s="180" t="s">
        <v>46</v>
      </c>
      <c r="I609" s="37"/>
      <c r="J609" s="181"/>
      <c r="K609" s="162"/>
      <c r="L609" s="162"/>
      <c r="M609" s="162"/>
      <c r="N609" s="162"/>
      <c r="O609" s="162"/>
      <c r="P609" s="162"/>
      <c r="Q609" s="503"/>
      <c r="R609" s="503"/>
      <c r="S609" s="503"/>
      <c r="T609" s="503"/>
      <c r="U609" s="503"/>
      <c r="V609" s="503"/>
      <c r="W609" s="503"/>
      <c r="X609" s="503"/>
      <c r="Y609" s="503"/>
      <c r="Z609" s="503"/>
    </row>
    <row r="610" spans="1:26" ht="18.75">
      <c r="A610" s="531"/>
      <c r="B610" s="532"/>
      <c r="C610" s="532"/>
      <c r="D610" s="532"/>
      <c r="E610" s="184"/>
      <c r="F610" s="184"/>
      <c r="G610" s="174"/>
      <c r="H610" s="180" t="s">
        <v>34</v>
      </c>
      <c r="I610" s="37"/>
      <c r="J610" s="181"/>
      <c r="K610" s="162"/>
      <c r="L610" s="162"/>
      <c r="M610" s="162"/>
      <c r="N610" s="162"/>
      <c r="O610" s="162"/>
      <c r="P610" s="162"/>
      <c r="Q610" s="503"/>
      <c r="R610" s="503"/>
      <c r="S610" s="503"/>
      <c r="T610" s="503"/>
      <c r="U610" s="503"/>
      <c r="V610" s="503"/>
      <c r="W610" s="503"/>
      <c r="X610" s="503"/>
      <c r="Y610" s="503"/>
      <c r="Z610" s="503"/>
    </row>
    <row r="611" spans="1:26" ht="19.5" hidden="1">
      <c r="A611" s="602"/>
      <c r="B611" s="614" t="s">
        <v>261</v>
      </c>
      <c r="C611" s="604"/>
      <c r="D611" s="604"/>
      <c r="E611" s="586"/>
      <c r="F611" s="586"/>
      <c r="G611" s="587"/>
      <c r="H611" s="615" t="s">
        <v>46</v>
      </c>
      <c r="I611" s="589">
        <v>0</v>
      </c>
      <c r="J611" s="589"/>
      <c r="K611" s="590"/>
      <c r="L611" s="591"/>
      <c r="M611" s="591"/>
      <c r="N611" s="591"/>
      <c r="O611" s="591"/>
      <c r="P611" s="591"/>
      <c r="Q611" s="503"/>
      <c r="R611" s="503"/>
      <c r="S611" s="503"/>
      <c r="T611" s="503"/>
      <c r="U611" s="503"/>
      <c r="V611" s="503"/>
      <c r="W611" s="503"/>
      <c r="X611" s="503"/>
      <c r="Y611" s="503"/>
      <c r="Z611" s="503"/>
    </row>
    <row r="612" spans="1:26" ht="19.5" hidden="1">
      <c r="A612" s="616"/>
      <c r="B612" s="617"/>
      <c r="C612" s="618" t="s">
        <v>262</v>
      </c>
      <c r="D612" s="617"/>
      <c r="E612" s="617"/>
      <c r="F612" s="619"/>
      <c r="G612" s="620"/>
      <c r="H612" s="621" t="s">
        <v>46</v>
      </c>
      <c r="I612" s="622">
        <v>0</v>
      </c>
      <c r="J612" s="622"/>
      <c r="K612" s="623"/>
      <c r="L612" s="624"/>
      <c r="M612" s="624"/>
      <c r="N612" s="624"/>
      <c r="O612" s="624"/>
      <c r="P612" s="624"/>
      <c r="Q612" s="528"/>
      <c r="R612" s="528"/>
      <c r="S612" s="528"/>
      <c r="T612" s="528"/>
      <c r="U612" s="528"/>
      <c r="V612" s="528"/>
      <c r="W612" s="528"/>
      <c r="X612" s="528"/>
      <c r="Y612" s="528"/>
      <c r="Z612" s="528"/>
    </row>
    <row r="613" spans="1:26" ht="19.5" hidden="1">
      <c r="A613" s="616"/>
      <c r="B613" s="617"/>
      <c r="C613" s="617" t="s">
        <v>263</v>
      </c>
      <c r="D613" s="617"/>
      <c r="E613" s="617"/>
      <c r="F613" s="619"/>
      <c r="G613" s="620"/>
      <c r="H613" s="621" t="s">
        <v>34</v>
      </c>
      <c r="I613" s="622">
        <v>0</v>
      </c>
      <c r="J613" s="622"/>
      <c r="K613" s="623"/>
      <c r="L613" s="624"/>
      <c r="M613" s="624"/>
      <c r="N613" s="624"/>
      <c r="O613" s="624"/>
      <c r="P613" s="624"/>
      <c r="Q613" s="528"/>
      <c r="R613" s="528"/>
      <c r="S613" s="528"/>
      <c r="T613" s="528"/>
      <c r="U613" s="528"/>
      <c r="V613" s="528"/>
      <c r="W613" s="528"/>
      <c r="X613" s="528"/>
      <c r="Y613" s="528"/>
      <c r="Z613" s="528"/>
    </row>
    <row r="614" spans="1:26" ht="18.75" hidden="1">
      <c r="A614" s="537"/>
      <c r="B614" s="538"/>
      <c r="C614" s="538"/>
      <c r="D614" s="526" t="s">
        <v>264</v>
      </c>
      <c r="E614" s="538"/>
      <c r="F614" s="526"/>
      <c r="G614" s="300"/>
      <c r="H614" s="303" t="s">
        <v>46</v>
      </c>
      <c r="I614" s="44"/>
      <c r="J614" s="44"/>
      <c r="K614" s="166"/>
      <c r="L614" s="166"/>
      <c r="M614" s="166"/>
      <c r="N614" s="166"/>
      <c r="O614" s="166"/>
      <c r="P614" s="166"/>
      <c r="Q614" s="528"/>
      <c r="R614" s="528"/>
      <c r="S614" s="528"/>
      <c r="T614" s="528"/>
      <c r="U614" s="528"/>
      <c r="V614" s="528"/>
      <c r="W614" s="528"/>
      <c r="X614" s="528"/>
      <c r="Y614" s="528"/>
      <c r="Z614" s="528"/>
    </row>
    <row r="615" spans="1:26" ht="18.75" hidden="1">
      <c r="A615" s="537"/>
      <c r="B615" s="538"/>
      <c r="C615" s="538"/>
      <c r="D615" s="538"/>
      <c r="E615" s="538"/>
      <c r="F615" s="526"/>
      <c r="G615" s="300"/>
      <c r="H615" s="303" t="s">
        <v>34</v>
      </c>
      <c r="I615" s="44"/>
      <c r="J615" s="44"/>
      <c r="K615" s="166"/>
      <c r="L615" s="166"/>
      <c r="M615" s="166"/>
      <c r="N615" s="166"/>
      <c r="O615" s="166"/>
      <c r="P615" s="166"/>
      <c r="Q615" s="528"/>
      <c r="R615" s="528"/>
      <c r="S615" s="528"/>
      <c r="T615" s="528"/>
      <c r="U615" s="528"/>
      <c r="V615" s="528"/>
      <c r="W615" s="528"/>
      <c r="X615" s="528"/>
      <c r="Y615" s="528"/>
      <c r="Z615" s="528"/>
    </row>
    <row r="616" spans="1:26" ht="18.75" hidden="1">
      <c r="A616" s="537"/>
      <c r="B616" s="538"/>
      <c r="C616" s="538"/>
      <c r="D616" s="625" t="s">
        <v>264</v>
      </c>
      <c r="E616" s="526"/>
      <c r="F616" s="526"/>
      <c r="G616" s="300"/>
      <c r="H616" s="303" t="s">
        <v>46</v>
      </c>
      <c r="I616" s="44"/>
      <c r="J616" s="44"/>
      <c r="K616" s="166"/>
      <c r="L616" s="166"/>
      <c r="M616" s="166"/>
      <c r="N616" s="166"/>
      <c r="O616" s="166"/>
      <c r="P616" s="166"/>
      <c r="Q616" s="528"/>
      <c r="R616" s="528"/>
      <c r="S616" s="528"/>
      <c r="T616" s="528"/>
      <c r="U616" s="528"/>
      <c r="V616" s="528"/>
      <c r="W616" s="528"/>
      <c r="X616" s="528"/>
      <c r="Y616" s="528"/>
      <c r="Z616" s="528"/>
    </row>
    <row r="617" spans="1:26" ht="18.75" hidden="1">
      <c r="A617" s="537"/>
      <c r="B617" s="538"/>
      <c r="C617" s="538"/>
      <c r="D617" s="538"/>
      <c r="E617" s="526"/>
      <c r="F617" s="526"/>
      <c r="G617" s="300"/>
      <c r="H617" s="303" t="s">
        <v>34</v>
      </c>
      <c r="I617" s="44"/>
      <c r="J617" s="44"/>
      <c r="K617" s="166"/>
      <c r="L617" s="166"/>
      <c r="M617" s="166"/>
      <c r="N617" s="166"/>
      <c r="O617" s="166"/>
      <c r="P617" s="166"/>
      <c r="Q617" s="528"/>
      <c r="R617" s="528"/>
      <c r="S617" s="528"/>
      <c r="T617" s="528"/>
      <c r="U617" s="528"/>
      <c r="V617" s="528"/>
      <c r="W617" s="528"/>
      <c r="X617" s="528"/>
      <c r="Y617" s="528"/>
      <c r="Z617" s="528"/>
    </row>
    <row r="618" spans="1:26" ht="18.75" hidden="1">
      <c r="A618" s="537"/>
      <c r="B618" s="538"/>
      <c r="C618" s="538"/>
      <c r="D618" s="625" t="s">
        <v>265</v>
      </c>
      <c r="E618" s="526"/>
      <c r="F618" s="526"/>
      <c r="G618" s="300"/>
      <c r="H618" s="303" t="s">
        <v>46</v>
      </c>
      <c r="I618" s="44"/>
      <c r="J618" s="44"/>
      <c r="K618" s="166"/>
      <c r="L618" s="166"/>
      <c r="M618" s="166"/>
      <c r="N618" s="166"/>
      <c r="O618" s="166"/>
      <c r="P618" s="166"/>
      <c r="Q618" s="528"/>
      <c r="R618" s="528"/>
      <c r="S618" s="528"/>
      <c r="T618" s="528"/>
      <c r="U618" s="528"/>
      <c r="V618" s="528"/>
      <c r="W618" s="528"/>
      <c r="X618" s="528"/>
      <c r="Y618" s="528"/>
      <c r="Z618" s="528"/>
    </row>
    <row r="619" spans="1:26" ht="18.75" hidden="1">
      <c r="A619" s="537"/>
      <c r="B619" s="538"/>
      <c r="C619" s="538"/>
      <c r="D619" s="538"/>
      <c r="E619" s="526"/>
      <c r="F619" s="526"/>
      <c r="G619" s="300"/>
      <c r="H619" s="303" t="s">
        <v>34</v>
      </c>
      <c r="I619" s="44"/>
      <c r="J619" s="44"/>
      <c r="K619" s="166"/>
      <c r="L619" s="166"/>
      <c r="M619" s="166"/>
      <c r="N619" s="166"/>
      <c r="O619" s="166"/>
      <c r="P619" s="166"/>
      <c r="Q619" s="528"/>
      <c r="R619" s="528"/>
      <c r="S619" s="528"/>
      <c r="T619" s="528"/>
      <c r="U619" s="528"/>
      <c r="V619" s="528"/>
      <c r="W619" s="528"/>
      <c r="X619" s="528"/>
      <c r="Y619" s="528"/>
      <c r="Z619" s="528"/>
    </row>
    <row r="620" spans="1:26" ht="19.5" hidden="1">
      <c r="A620" s="626"/>
      <c r="B620" s="627"/>
      <c r="C620" s="628" t="s">
        <v>266</v>
      </c>
      <c r="D620" s="627"/>
      <c r="E620" s="627"/>
      <c r="F620" s="629"/>
      <c r="G620" s="630"/>
      <c r="H620" s="631" t="s">
        <v>46</v>
      </c>
      <c r="I620" s="632">
        <f ca="1">IFERROR(__xludf.DUMMYFUNCTION("IMPORTRANGE(""https://docs.google.com/spreadsheets/d/1QqKyyYR6Q21VydFLVH3TRQUabQu_ym0Zz7PgGX0-kHA/edit?usp=sharing"",""แผน!HL39"")"),0)</f>
        <v>0</v>
      </c>
      <c r="J620" s="632"/>
      <c r="K620" s="633"/>
      <c r="L620" s="634"/>
      <c r="M620" s="634"/>
      <c r="N620" s="634"/>
      <c r="O620" s="634"/>
      <c r="P620" s="634"/>
      <c r="Q620" s="503"/>
      <c r="R620" s="503"/>
      <c r="S620" s="503"/>
      <c r="T620" s="503"/>
      <c r="U620" s="503"/>
      <c r="V620" s="503"/>
      <c r="W620" s="503"/>
      <c r="X620" s="503"/>
      <c r="Y620" s="503"/>
      <c r="Z620" s="503"/>
    </row>
    <row r="621" spans="1:26" ht="19.5" hidden="1">
      <c r="A621" s="626"/>
      <c r="B621" s="627"/>
      <c r="C621" s="627" t="s">
        <v>267</v>
      </c>
      <c r="D621" s="627"/>
      <c r="E621" s="627"/>
      <c r="F621" s="629"/>
      <c r="G621" s="630"/>
      <c r="H621" s="631" t="s">
        <v>34</v>
      </c>
      <c r="I621" s="632">
        <f ca="1">IFERROR(__xludf.DUMMYFUNCTION("IMPORTRANGE(""https://docs.google.com/spreadsheets/d/1QqKyyYR6Q21VydFLVH3TRQUabQu_ym0Zz7PgGX0-kHA/edit?usp=sharing"",""แผน!HK39"")"),0)</f>
        <v>0</v>
      </c>
      <c r="J621" s="632"/>
      <c r="K621" s="633"/>
      <c r="L621" s="634"/>
      <c r="M621" s="634"/>
      <c r="N621" s="634"/>
      <c r="O621" s="634"/>
      <c r="P621" s="634"/>
      <c r="Q621" s="503"/>
      <c r="R621" s="503"/>
      <c r="S621" s="503"/>
      <c r="T621" s="503"/>
      <c r="U621" s="503"/>
      <c r="V621" s="503"/>
      <c r="W621" s="503"/>
      <c r="X621" s="503"/>
      <c r="Y621" s="503"/>
      <c r="Z621" s="503"/>
    </row>
    <row r="622" spans="1:26" ht="18.75" hidden="1">
      <c r="A622" s="531"/>
      <c r="B622" s="532"/>
      <c r="C622" s="532"/>
      <c r="D622" s="252" t="s">
        <v>268</v>
      </c>
      <c r="E622" s="184"/>
      <c r="F622" s="184"/>
      <c r="G622" s="174"/>
      <c r="H622" s="180" t="s">
        <v>46</v>
      </c>
      <c r="I622" s="37"/>
      <c r="J622" s="181"/>
      <c r="K622" s="162"/>
      <c r="L622" s="162"/>
      <c r="M622" s="162"/>
      <c r="N622" s="162"/>
      <c r="O622" s="162"/>
      <c r="P622" s="162"/>
      <c r="Q622" s="503"/>
      <c r="R622" s="503"/>
      <c r="S622" s="503"/>
      <c r="T622" s="503"/>
      <c r="U622" s="503"/>
      <c r="V622" s="503"/>
      <c r="W622" s="503"/>
      <c r="X622" s="503"/>
      <c r="Y622" s="503"/>
      <c r="Z622" s="503"/>
    </row>
    <row r="623" spans="1:26" ht="18.75" hidden="1">
      <c r="A623" s="531"/>
      <c r="B623" s="532"/>
      <c r="C623" s="532"/>
      <c r="D623" s="532"/>
      <c r="E623" s="184"/>
      <c r="F623" s="184"/>
      <c r="G623" s="174"/>
      <c r="H623" s="180" t="s">
        <v>34</v>
      </c>
      <c r="I623" s="37"/>
      <c r="J623" s="181"/>
      <c r="K623" s="162"/>
      <c r="L623" s="162"/>
      <c r="M623" s="162"/>
      <c r="N623" s="162"/>
      <c r="O623" s="162"/>
      <c r="P623" s="162"/>
      <c r="Q623" s="503"/>
      <c r="R623" s="503"/>
      <c r="S623" s="503"/>
      <c r="T623" s="503"/>
      <c r="U623" s="503"/>
      <c r="V623" s="503"/>
      <c r="W623" s="503"/>
      <c r="X623" s="503"/>
      <c r="Y623" s="503"/>
      <c r="Z623" s="503"/>
    </row>
    <row r="624" spans="1:26" ht="18.75" hidden="1">
      <c r="A624" s="531"/>
      <c r="B624" s="532"/>
      <c r="C624" s="532"/>
      <c r="D624" s="252" t="s">
        <v>264</v>
      </c>
      <c r="E624" s="184"/>
      <c r="F624" s="184"/>
      <c r="G624" s="174"/>
      <c r="H624" s="180" t="s">
        <v>46</v>
      </c>
      <c r="I624" s="37"/>
      <c r="J624" s="181"/>
      <c r="K624" s="162"/>
      <c r="L624" s="162"/>
      <c r="M624" s="162"/>
      <c r="N624" s="162"/>
      <c r="O624" s="162"/>
      <c r="P624" s="162"/>
      <c r="Q624" s="503"/>
      <c r="R624" s="503"/>
      <c r="S624" s="503"/>
      <c r="T624" s="503"/>
      <c r="U624" s="503"/>
      <c r="V624" s="503"/>
      <c r="W624" s="503"/>
      <c r="X624" s="503"/>
      <c r="Y624" s="503"/>
      <c r="Z624" s="503"/>
    </row>
    <row r="625" spans="1:26" ht="18.75" hidden="1">
      <c r="A625" s="531"/>
      <c r="B625" s="532"/>
      <c r="C625" s="532"/>
      <c r="D625" s="532"/>
      <c r="E625" s="184"/>
      <c r="F625" s="184"/>
      <c r="G625" s="174"/>
      <c r="H625" s="180" t="s">
        <v>34</v>
      </c>
      <c r="I625" s="37"/>
      <c r="J625" s="181"/>
      <c r="K625" s="162"/>
      <c r="L625" s="162"/>
      <c r="M625" s="162"/>
      <c r="N625" s="162"/>
      <c r="O625" s="162"/>
      <c r="P625" s="162"/>
      <c r="Q625" s="503"/>
      <c r="R625" s="503"/>
      <c r="S625" s="503"/>
      <c r="T625" s="503"/>
      <c r="U625" s="503"/>
      <c r="V625" s="503"/>
      <c r="W625" s="503"/>
      <c r="X625" s="503"/>
      <c r="Y625" s="503"/>
      <c r="Z625" s="503"/>
    </row>
    <row r="626" spans="1:26" ht="18.75" hidden="1">
      <c r="A626" s="531"/>
      <c r="B626" s="532"/>
      <c r="C626" s="532"/>
      <c r="D626" s="252" t="s">
        <v>269</v>
      </c>
      <c r="E626" s="184"/>
      <c r="F626" s="184"/>
      <c r="G626" s="174"/>
      <c r="H626" s="180" t="s">
        <v>46</v>
      </c>
      <c r="I626" s="37"/>
      <c r="J626" s="181"/>
      <c r="K626" s="162"/>
      <c r="L626" s="162"/>
      <c r="M626" s="162"/>
      <c r="N626" s="162"/>
      <c r="O626" s="162"/>
      <c r="P626" s="162"/>
      <c r="Q626" s="503"/>
      <c r="R626" s="503"/>
      <c r="S626" s="503"/>
      <c r="T626" s="503"/>
      <c r="U626" s="503"/>
      <c r="V626" s="503"/>
      <c r="W626" s="503"/>
      <c r="X626" s="503"/>
      <c r="Y626" s="503"/>
      <c r="Z626" s="503"/>
    </row>
    <row r="627" spans="1:26" ht="18.75" hidden="1">
      <c r="A627" s="635"/>
      <c r="B627" s="636"/>
      <c r="C627" s="636"/>
      <c r="D627" s="636"/>
      <c r="E627" s="362"/>
      <c r="F627" s="362"/>
      <c r="G627" s="637"/>
      <c r="H627" s="363" t="s">
        <v>34</v>
      </c>
      <c r="I627" s="328"/>
      <c r="J627" s="365"/>
      <c r="K627" s="329"/>
      <c r="L627" s="329"/>
      <c r="M627" s="329"/>
      <c r="N627" s="329"/>
      <c r="O627" s="329"/>
      <c r="P627" s="329"/>
      <c r="Q627" s="503"/>
      <c r="R627" s="503"/>
      <c r="S627" s="503"/>
      <c r="T627" s="503"/>
      <c r="U627" s="503"/>
      <c r="V627" s="503"/>
      <c r="W627" s="503"/>
      <c r="X627" s="503"/>
      <c r="Y627" s="503"/>
      <c r="Z627" s="503"/>
    </row>
    <row r="628" spans="1:26" ht="19.5">
      <c r="A628" s="638">
        <v>7</v>
      </c>
      <c r="B628" s="639" t="s">
        <v>270</v>
      </c>
      <c r="C628" s="640"/>
      <c r="D628" s="640"/>
      <c r="E628" s="640"/>
      <c r="F628" s="640"/>
      <c r="G628" s="641"/>
      <c r="H628" s="642" t="s">
        <v>35</v>
      </c>
      <c r="I628" s="643">
        <f t="shared" ref="I628:J628" ca="1" si="187">I651</f>
        <v>13</v>
      </c>
      <c r="J628" s="643"/>
      <c r="K628" s="644"/>
      <c r="L628" s="645"/>
      <c r="M628" s="645"/>
      <c r="N628" s="645"/>
      <c r="O628" s="645"/>
      <c r="P628" s="645"/>
      <c r="Q628" s="503"/>
      <c r="R628" s="503"/>
      <c r="S628" s="503"/>
      <c r="T628" s="503"/>
      <c r="U628" s="503"/>
      <c r="V628" s="503"/>
      <c r="W628" s="503"/>
      <c r="X628" s="503"/>
      <c r="Y628" s="503"/>
      <c r="Z628" s="503"/>
    </row>
    <row r="629" spans="1:26" ht="19.5">
      <c r="A629" s="522"/>
      <c r="B629" s="502"/>
      <c r="C629" s="502" t="s">
        <v>16</v>
      </c>
      <c r="D629" s="722" t="s">
        <v>17</v>
      </c>
      <c r="E629" s="723"/>
      <c r="F629" s="723"/>
      <c r="G629" s="186"/>
      <c r="H629" s="523" t="s">
        <v>12</v>
      </c>
      <c r="I629" s="37"/>
      <c r="J629" s="37"/>
      <c r="K629" s="38"/>
      <c r="L629" s="191">
        <f t="shared" ref="L629:N629" ca="1" si="188">L630+L631</f>
        <v>177295</v>
      </c>
      <c r="M629" s="191">
        <f t="shared" si="188"/>
        <v>0</v>
      </c>
      <c r="N629" s="191">
        <f t="shared" si="188"/>
        <v>0</v>
      </c>
      <c r="O629" s="191"/>
      <c r="P629" s="191"/>
      <c r="Q629" s="503"/>
      <c r="R629" s="503"/>
      <c r="S629" s="503"/>
      <c r="T629" s="503"/>
      <c r="U629" s="503"/>
      <c r="V629" s="503"/>
      <c r="W629" s="503"/>
      <c r="X629" s="503"/>
      <c r="Y629" s="503"/>
      <c r="Z629" s="503"/>
    </row>
    <row r="630" spans="1:26" ht="18.75" hidden="1">
      <c r="A630" s="524"/>
      <c r="B630" s="525"/>
      <c r="C630" s="525"/>
      <c r="D630" s="526"/>
      <c r="E630" s="525" t="s">
        <v>184</v>
      </c>
      <c r="F630" s="525"/>
      <c r="G630" s="527"/>
      <c r="H630" s="164" t="s">
        <v>12</v>
      </c>
      <c r="I630" s="44"/>
      <c r="J630" s="44"/>
      <c r="K630" s="45"/>
      <c r="L630" s="45">
        <f t="shared" ref="L630:N630" si="189">L633+L640</f>
        <v>0</v>
      </c>
      <c r="M630" s="45">
        <f t="shared" si="189"/>
        <v>0</v>
      </c>
      <c r="N630" s="45">
        <f t="shared" si="189"/>
        <v>0</v>
      </c>
      <c r="O630" s="45"/>
      <c r="P630" s="45"/>
      <c r="Q630" s="528"/>
      <c r="R630" s="528"/>
      <c r="S630" s="528"/>
      <c r="T630" s="528"/>
      <c r="U630" s="528"/>
      <c r="V630" s="528"/>
      <c r="W630" s="528"/>
      <c r="X630" s="528"/>
      <c r="Y630" s="528"/>
      <c r="Z630" s="528"/>
    </row>
    <row r="631" spans="1:26" ht="18.75" hidden="1">
      <c r="A631" s="524"/>
      <c r="B631" s="529"/>
      <c r="C631" s="525"/>
      <c r="D631" s="526"/>
      <c r="E631" s="525" t="s">
        <v>185</v>
      </c>
      <c r="F631" s="525"/>
      <c r="G631" s="527"/>
      <c r="H631" s="164" t="s">
        <v>12</v>
      </c>
      <c r="I631" s="44"/>
      <c r="J631" s="44"/>
      <c r="K631" s="45"/>
      <c r="L631" s="45">
        <f t="shared" ref="L631:N631" ca="1" si="190">L634+L641</f>
        <v>177295</v>
      </c>
      <c r="M631" s="45">
        <f t="shared" si="190"/>
        <v>0</v>
      </c>
      <c r="N631" s="45">
        <f t="shared" si="190"/>
        <v>0</v>
      </c>
      <c r="O631" s="45"/>
      <c r="P631" s="45"/>
      <c r="Q631" s="528"/>
      <c r="R631" s="528"/>
      <c r="S631" s="528"/>
      <c r="T631" s="528"/>
      <c r="U631" s="528"/>
      <c r="V631" s="528"/>
      <c r="W631" s="528"/>
      <c r="X631" s="528"/>
      <c r="Y631" s="528"/>
      <c r="Z631" s="528"/>
    </row>
    <row r="632" spans="1:26" ht="18.75">
      <c r="A632" s="522"/>
      <c r="B632" s="501"/>
      <c r="C632" s="502"/>
      <c r="D632" s="530" t="s">
        <v>20</v>
      </c>
      <c r="E632" s="502"/>
      <c r="F632" s="502"/>
      <c r="G632" s="186"/>
      <c r="H632" s="160" t="s">
        <v>12</v>
      </c>
      <c r="I632" s="161"/>
      <c r="J632" s="161"/>
      <c r="K632" s="162"/>
      <c r="L632" s="38">
        <f t="shared" ref="L632:N632" ca="1" si="191">L633+L634</f>
        <v>177295</v>
      </c>
      <c r="M632" s="38">
        <f t="shared" si="191"/>
        <v>0</v>
      </c>
      <c r="N632" s="38">
        <f t="shared" si="191"/>
        <v>0</v>
      </c>
      <c r="O632" s="38"/>
      <c r="P632" s="38"/>
      <c r="Q632" s="503"/>
      <c r="R632" s="503"/>
      <c r="S632" s="503"/>
      <c r="T632" s="503"/>
      <c r="U632" s="503"/>
      <c r="V632" s="503"/>
      <c r="W632" s="503"/>
      <c r="X632" s="503"/>
      <c r="Y632" s="503"/>
      <c r="Z632" s="503"/>
    </row>
    <row r="633" spans="1:26" ht="18.75" hidden="1">
      <c r="A633" s="524"/>
      <c r="B633" s="529"/>
      <c r="C633" s="525"/>
      <c r="D633" s="526"/>
      <c r="E633" s="525" t="s">
        <v>184</v>
      </c>
      <c r="F633" s="525"/>
      <c r="G633" s="527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/>
      <c r="P633" s="45"/>
      <c r="Q633" s="528"/>
      <c r="R633" s="528"/>
      <c r="S633" s="528"/>
      <c r="T633" s="528"/>
      <c r="U633" s="528"/>
      <c r="V633" s="528"/>
      <c r="W633" s="528"/>
      <c r="X633" s="528"/>
      <c r="Y633" s="528"/>
      <c r="Z633" s="528"/>
    </row>
    <row r="634" spans="1:26" ht="18.75" hidden="1">
      <c r="A634" s="524"/>
      <c r="B634" s="529"/>
      <c r="C634" s="525"/>
      <c r="D634" s="526"/>
      <c r="E634" s="525" t="s">
        <v>185</v>
      </c>
      <c r="F634" s="525"/>
      <c r="G634" s="527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IFERROR(__xludf.DUMMYFUNCTION("IMPORTRANGE(""https://docs.google.com/spreadsheets/d/1QqKyyYR6Q21VydFLVH3TRQUabQu_ym0Zz7PgGX0-kHA/edit?usp=sharing"",""แผน!HN39"")"),177295)</f>
        <v>177295</v>
      </c>
      <c r="M634" s="45">
        <v>0</v>
      </c>
      <c r="N634" s="45">
        <f>N635+N636+N637+N638</f>
        <v>0</v>
      </c>
      <c r="O634" s="45"/>
      <c r="P634" s="45"/>
      <c r="Q634" s="528"/>
      <c r="R634" s="528"/>
      <c r="S634" s="528"/>
      <c r="T634" s="528"/>
      <c r="U634" s="528"/>
      <c r="V634" s="528"/>
      <c r="W634" s="528"/>
      <c r="X634" s="528"/>
      <c r="Y634" s="528"/>
      <c r="Z634" s="528"/>
    </row>
    <row r="635" spans="1:26" ht="18.75">
      <c r="A635" s="500"/>
      <c r="B635" s="501"/>
      <c r="C635" s="502"/>
      <c r="D635" s="502"/>
      <c r="E635" s="502"/>
      <c r="F635" s="502" t="s">
        <v>186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03"/>
      <c r="R635" s="503"/>
      <c r="S635" s="503"/>
      <c r="T635" s="503"/>
      <c r="U635" s="503"/>
      <c r="V635" s="503"/>
      <c r="W635" s="503"/>
      <c r="X635" s="503"/>
      <c r="Y635" s="503"/>
      <c r="Z635" s="503"/>
    </row>
    <row r="636" spans="1:26" ht="18.75">
      <c r="A636" s="500"/>
      <c r="B636" s="501"/>
      <c r="C636" s="502"/>
      <c r="D636" s="502"/>
      <c r="E636" s="502"/>
      <c r="F636" s="502" t="s">
        <v>187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03"/>
      <c r="R636" s="503"/>
      <c r="S636" s="503"/>
      <c r="T636" s="503"/>
      <c r="U636" s="503"/>
      <c r="V636" s="503"/>
      <c r="W636" s="503"/>
      <c r="X636" s="503"/>
      <c r="Y636" s="503"/>
      <c r="Z636" s="503"/>
    </row>
    <row r="637" spans="1:26" ht="18.75">
      <c r="A637" s="500"/>
      <c r="B637" s="501"/>
      <c r="C637" s="502"/>
      <c r="D637" s="502"/>
      <c r="E637" s="502"/>
      <c r="F637" s="502" t="s">
        <v>188</v>
      </c>
      <c r="G637" s="186"/>
      <c r="H637" s="160" t="s">
        <v>12</v>
      </c>
      <c r="I637" s="37"/>
      <c r="J637" s="37"/>
      <c r="K637" s="38"/>
      <c r="L637" s="38"/>
      <c r="M637" s="38"/>
      <c r="N637" s="270">
        <v>0</v>
      </c>
      <c r="O637" s="38"/>
      <c r="P637" s="38"/>
      <c r="Q637" s="503"/>
      <c r="R637" s="503"/>
      <c r="S637" s="503"/>
      <c r="T637" s="503"/>
      <c r="U637" s="503"/>
      <c r="V637" s="503"/>
      <c r="W637" s="503"/>
      <c r="X637" s="503"/>
      <c r="Y637" s="503"/>
      <c r="Z637" s="503"/>
    </row>
    <row r="638" spans="1:26" ht="18.75">
      <c r="A638" s="500"/>
      <c r="B638" s="501"/>
      <c r="C638" s="502"/>
      <c r="D638" s="502"/>
      <c r="E638" s="502"/>
      <c r="F638" s="502" t="s">
        <v>189</v>
      </c>
      <c r="G638" s="186"/>
      <c r="H638" s="160" t="s">
        <v>12</v>
      </c>
      <c r="I638" s="37"/>
      <c r="J638" s="37"/>
      <c r="K638" s="38"/>
      <c r="L638" s="38"/>
      <c r="M638" s="38"/>
      <c r="N638" s="270">
        <v>0</v>
      </c>
      <c r="O638" s="38"/>
      <c r="P638" s="38"/>
      <c r="Q638" s="503"/>
      <c r="R638" s="503"/>
      <c r="S638" s="503"/>
      <c r="T638" s="503"/>
      <c r="U638" s="503"/>
      <c r="V638" s="503"/>
      <c r="W638" s="503"/>
      <c r="X638" s="503"/>
      <c r="Y638" s="503"/>
      <c r="Z638" s="503"/>
    </row>
    <row r="639" spans="1:26" ht="18.75">
      <c r="A639" s="522"/>
      <c r="B639" s="501"/>
      <c r="C639" s="502"/>
      <c r="D639" s="530" t="s">
        <v>21</v>
      </c>
      <c r="E639" s="502"/>
      <c r="F639" s="502"/>
      <c r="G639" s="186"/>
      <c r="H639" s="167" t="s">
        <v>12</v>
      </c>
      <c r="I639" s="161"/>
      <c r="J639" s="161"/>
      <c r="K639" s="162"/>
      <c r="L639" s="38">
        <f t="shared" ref="L639:N639" ca="1" si="192">L640+L641</f>
        <v>0</v>
      </c>
      <c r="M639" s="38">
        <f t="shared" si="192"/>
        <v>0</v>
      </c>
      <c r="N639" s="38">
        <f t="shared" si="192"/>
        <v>0</v>
      </c>
      <c r="O639" s="38"/>
      <c r="P639" s="38"/>
      <c r="Q639" s="503"/>
      <c r="R639" s="503"/>
      <c r="S639" s="503"/>
      <c r="T639" s="503"/>
      <c r="U639" s="503"/>
      <c r="V639" s="503"/>
      <c r="W639" s="503"/>
      <c r="X639" s="503"/>
      <c r="Y639" s="503"/>
      <c r="Z639" s="503"/>
    </row>
    <row r="640" spans="1:26" ht="18.75" hidden="1">
      <c r="A640" s="524"/>
      <c r="B640" s="529"/>
      <c r="C640" s="525"/>
      <c r="D640" s="525"/>
      <c r="E640" s="525" t="s">
        <v>18</v>
      </c>
      <c r="F640" s="525"/>
      <c r="G640" s="527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/>
      <c r="P640" s="45"/>
      <c r="Q640" s="528"/>
      <c r="R640" s="528"/>
      <c r="S640" s="528"/>
      <c r="T640" s="528"/>
      <c r="U640" s="528"/>
      <c r="V640" s="528"/>
      <c r="W640" s="528"/>
      <c r="X640" s="528"/>
      <c r="Y640" s="528"/>
      <c r="Z640" s="528"/>
    </row>
    <row r="641" spans="1:26" ht="18.75" hidden="1">
      <c r="A641" s="524"/>
      <c r="B641" s="529"/>
      <c r="C641" s="525"/>
      <c r="D641" s="525"/>
      <c r="E641" s="525" t="s">
        <v>19</v>
      </c>
      <c r="F641" s="525"/>
      <c r="G641" s="527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IFERROR(__xludf.DUMMYFUNCTION("IMPORTRANGE(""https://docs.google.com/spreadsheets/d/1QqKyyYR6Q21VydFLVH3TRQUabQu_ym0Zz7PgGX0-kHA/edit?usp=sharing"",""แผน!HQ39"")"),0)</f>
        <v>0</v>
      </c>
      <c r="M641" s="45">
        <v>0</v>
      </c>
      <c r="N641" s="45">
        <v>0</v>
      </c>
      <c r="O641" s="45"/>
      <c r="P641" s="45"/>
      <c r="Q641" s="528"/>
      <c r="R641" s="528"/>
      <c r="S641" s="528"/>
      <c r="T641" s="528"/>
      <c r="U641" s="528"/>
      <c r="V641" s="528"/>
      <c r="W641" s="528"/>
      <c r="X641" s="528"/>
      <c r="Y641" s="528"/>
      <c r="Z641" s="528"/>
    </row>
    <row r="642" spans="1:26" ht="19.5">
      <c r="A642" s="531"/>
      <c r="B642" s="532"/>
      <c r="C642" s="502" t="s">
        <v>16</v>
      </c>
      <c r="D642" s="592" t="s">
        <v>38</v>
      </c>
      <c r="E642" s="535"/>
      <c r="F642" s="535"/>
      <c r="G642" s="536"/>
      <c r="H642" s="174"/>
      <c r="I642" s="161"/>
      <c r="J642" s="161"/>
      <c r="K642" s="162"/>
      <c r="L642" s="162"/>
      <c r="M642" s="162"/>
      <c r="N642" s="162"/>
      <c r="O642" s="162"/>
      <c r="P642" s="162"/>
      <c r="Q642" s="503"/>
      <c r="R642" s="503"/>
      <c r="S642" s="503"/>
      <c r="T642" s="503"/>
      <c r="U642" s="503"/>
      <c r="V642" s="503"/>
      <c r="W642" s="503"/>
      <c r="X642" s="503"/>
      <c r="Y642" s="503"/>
      <c r="Z642" s="503"/>
    </row>
    <row r="643" spans="1:26" ht="18.75">
      <c r="A643" s="646"/>
      <c r="B643" s="501"/>
      <c r="C643" s="502"/>
      <c r="D643" s="184"/>
      <c r="E643" s="252" t="s">
        <v>271</v>
      </c>
      <c r="F643" s="184"/>
      <c r="G643" s="174"/>
      <c r="H643" s="180" t="s">
        <v>272</v>
      </c>
      <c r="I643" s="37">
        <f ca="1">IFERROR(__xludf.DUMMYFUNCTION("IMPORTRANGE(""https://docs.google.com/spreadsheets/d/1QqKyyYR6Q21VydFLVH3TRQUabQu_ym0Zz7PgGX0-kHA/edit?usp=sharing"",""แผน!HR39"")"),0)</f>
        <v>0</v>
      </c>
      <c r="J643" s="181"/>
      <c r="K643" s="162"/>
      <c r="L643" s="162"/>
      <c r="M643" s="162"/>
      <c r="N643" s="38"/>
      <c r="O643" s="162"/>
      <c r="P643" s="162"/>
      <c r="Q643" s="503"/>
      <c r="R643" s="503"/>
      <c r="S643" s="503"/>
      <c r="T643" s="503"/>
      <c r="U643" s="503"/>
      <c r="V643" s="503"/>
      <c r="W643" s="503"/>
      <c r="X643" s="503"/>
      <c r="Y643" s="503"/>
      <c r="Z643" s="503"/>
    </row>
    <row r="644" spans="1:26" ht="18.75">
      <c r="A644" s="646"/>
      <c r="B644" s="501"/>
      <c r="C644" s="502"/>
      <c r="D644" s="184"/>
      <c r="E644" s="252" t="s">
        <v>273</v>
      </c>
      <c r="F644" s="184"/>
      <c r="G644" s="174"/>
      <c r="H644" s="180" t="s">
        <v>274</v>
      </c>
      <c r="I644" s="37">
        <f ca="1">IFERROR(__xludf.DUMMYFUNCTION("IMPORTRANGE(""https://docs.google.com/spreadsheets/d/1QqKyyYR6Q21VydFLVH3TRQUabQu_ym0Zz7PgGX0-kHA/edit?usp=sharing"",""แผน!HR39"")"),0)</f>
        <v>0</v>
      </c>
      <c r="J644" s="181"/>
      <c r="K644" s="162"/>
      <c r="L644" s="162"/>
      <c r="M644" s="162"/>
      <c r="N644" s="38"/>
      <c r="O644" s="162"/>
      <c r="P644" s="162"/>
      <c r="Q644" s="503"/>
      <c r="R644" s="503"/>
      <c r="S644" s="503"/>
      <c r="T644" s="503"/>
      <c r="U644" s="503"/>
      <c r="V644" s="503"/>
      <c r="W644" s="503"/>
      <c r="X644" s="503"/>
      <c r="Y644" s="503"/>
      <c r="Z644" s="503"/>
    </row>
    <row r="645" spans="1:26" ht="18.75">
      <c r="A645" s="646"/>
      <c r="B645" s="501"/>
      <c r="C645" s="502"/>
      <c r="D645" s="184"/>
      <c r="E645" s="252" t="s">
        <v>275</v>
      </c>
      <c r="F645" s="184"/>
      <c r="G645" s="174"/>
      <c r="H645" s="180" t="s">
        <v>34</v>
      </c>
      <c r="I645" s="37">
        <v>0</v>
      </c>
      <c r="J645" s="37"/>
      <c r="K645" s="162"/>
      <c r="L645" s="162"/>
      <c r="M645" s="162"/>
      <c r="N645" s="38"/>
      <c r="O645" s="162"/>
      <c r="P645" s="162"/>
      <c r="Q645" s="503"/>
      <c r="R645" s="503"/>
      <c r="S645" s="503"/>
      <c r="T645" s="503"/>
      <c r="U645" s="503"/>
      <c r="V645" s="503"/>
      <c r="W645" s="503"/>
      <c r="X645" s="503"/>
      <c r="Y645" s="503"/>
      <c r="Z645" s="503"/>
    </row>
    <row r="646" spans="1:26" ht="18.75">
      <c r="A646" s="646"/>
      <c r="B646" s="501"/>
      <c r="C646" s="502"/>
      <c r="D646" s="184"/>
      <c r="E646" s="184"/>
      <c r="F646" s="184"/>
      <c r="G646" s="174"/>
      <c r="H646" s="180" t="s">
        <v>46</v>
      </c>
      <c r="I646" s="37">
        <v>0</v>
      </c>
      <c r="J646" s="37"/>
      <c r="K646" s="38"/>
      <c r="L646" s="162"/>
      <c r="M646" s="162"/>
      <c r="N646" s="38"/>
      <c r="O646" s="162"/>
      <c r="P646" s="162"/>
      <c r="Q646" s="503"/>
      <c r="R646" s="503"/>
      <c r="S646" s="503"/>
      <c r="T646" s="503"/>
      <c r="U646" s="503"/>
      <c r="V646" s="503"/>
      <c r="W646" s="503"/>
      <c r="X646" s="503"/>
      <c r="Y646" s="503"/>
      <c r="Z646" s="503"/>
    </row>
    <row r="647" spans="1:26" ht="18.75">
      <c r="A647" s="646"/>
      <c r="B647" s="501"/>
      <c r="C647" s="502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IFERROR(__xludf.DUMMYFUNCTION("IMPORTRANGE(""https://docs.google.com/spreadsheets/d/1QqKyyYR6Q21VydFLVH3TRQUabQu_ym0Zz7PgGX0-kHA/edit?usp=sharing"",""แผน!HS39"")"),13)</f>
        <v>13</v>
      </c>
      <c r="J647" s="37"/>
      <c r="K647" s="162"/>
      <c r="L647" s="162"/>
      <c r="M647" s="162"/>
      <c r="N647" s="162"/>
      <c r="O647" s="162"/>
      <c r="P647" s="162"/>
      <c r="Q647" s="503"/>
      <c r="R647" s="503"/>
      <c r="S647" s="503"/>
      <c r="T647" s="503"/>
      <c r="U647" s="503"/>
      <c r="V647" s="503"/>
      <c r="W647" s="503"/>
      <c r="X647" s="503"/>
      <c r="Y647" s="503"/>
      <c r="Z647" s="503"/>
    </row>
    <row r="648" spans="1:26" ht="18.75">
      <c r="A648" s="646"/>
      <c r="B648" s="501"/>
      <c r="C648" s="502"/>
      <c r="D648" s="184"/>
      <c r="E648" s="184"/>
      <c r="F648" s="184"/>
      <c r="G648" s="174"/>
      <c r="H648" s="180" t="s">
        <v>46</v>
      </c>
      <c r="I648" s="37">
        <v>0</v>
      </c>
      <c r="J648" s="37"/>
      <c r="K648" s="38"/>
      <c r="L648" s="162"/>
      <c r="M648" s="162"/>
      <c r="N648" s="162"/>
      <c r="O648" s="162"/>
      <c r="P648" s="162"/>
      <c r="Q648" s="503"/>
      <c r="R648" s="503"/>
      <c r="S648" s="503"/>
      <c r="T648" s="503"/>
      <c r="U648" s="503"/>
      <c r="V648" s="503"/>
      <c r="W648" s="503"/>
      <c r="X648" s="503"/>
      <c r="Y648" s="503"/>
      <c r="Z648" s="503"/>
    </row>
    <row r="649" spans="1:26" ht="18.75">
      <c r="A649" s="646"/>
      <c r="B649" s="501"/>
      <c r="C649" s="502"/>
      <c r="D649" s="184"/>
      <c r="E649" s="252" t="s">
        <v>276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IFERROR(__xludf.DUMMYFUNCTION("IMPORTRANGE(""https://docs.google.com/spreadsheets/d/1QqKyyYR6Q21VydFLVH3TRQUabQu_ym0Zz7PgGX0-kHA/edit?usp=sharing"",""แผน!HS39"")"),13)</f>
        <v>13</v>
      </c>
      <c r="J649" s="37"/>
      <c r="K649" s="162"/>
      <c r="L649" s="162"/>
      <c r="M649" s="162"/>
      <c r="N649" s="162"/>
      <c r="O649" s="162"/>
      <c r="P649" s="162"/>
      <c r="Q649" s="503"/>
      <c r="R649" s="503"/>
      <c r="S649" s="503"/>
      <c r="T649" s="503"/>
      <c r="U649" s="503"/>
      <c r="V649" s="503"/>
      <c r="W649" s="503"/>
      <c r="X649" s="503"/>
      <c r="Y649" s="503"/>
      <c r="Z649" s="503"/>
    </row>
    <row r="650" spans="1:26" ht="18.75">
      <c r="A650" s="646"/>
      <c r="B650" s="501"/>
      <c r="C650" s="502"/>
      <c r="D650" s="184"/>
      <c r="E650" s="184"/>
      <c r="F650" s="184"/>
      <c r="G650" s="174"/>
      <c r="H650" s="180" t="s">
        <v>46</v>
      </c>
      <c r="I650" s="37">
        <v>0</v>
      </c>
      <c r="J650" s="37"/>
      <c r="K650" s="38"/>
      <c r="L650" s="162"/>
      <c r="M650" s="162"/>
      <c r="N650" s="162"/>
      <c r="O650" s="162"/>
      <c r="P650" s="162"/>
      <c r="Q650" s="503"/>
      <c r="R650" s="503"/>
      <c r="S650" s="503"/>
      <c r="T650" s="503"/>
      <c r="U650" s="503"/>
      <c r="V650" s="503"/>
      <c r="W650" s="503"/>
      <c r="X650" s="503"/>
      <c r="Y650" s="503"/>
      <c r="Z650" s="503"/>
    </row>
    <row r="651" spans="1:26" ht="18.75">
      <c r="A651" s="646"/>
      <c r="B651" s="501"/>
      <c r="C651" s="502"/>
      <c r="D651" s="184"/>
      <c r="E651" s="252" t="s">
        <v>277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IFERROR(__xludf.DUMMYFUNCTION("IMPORTRANGE(""https://docs.google.com/spreadsheets/d/1QqKyyYR6Q21VydFLVH3TRQUabQu_ym0Zz7PgGX0-kHA/edit?usp=sharing"",""แผน!HS39"")"),13)</f>
        <v>13</v>
      </c>
      <c r="J651" s="37"/>
      <c r="K651" s="162"/>
      <c r="L651" s="162"/>
      <c r="M651" s="162"/>
      <c r="N651" s="162"/>
      <c r="O651" s="162"/>
      <c r="P651" s="162"/>
      <c r="Q651" s="503"/>
      <c r="R651" s="503"/>
      <c r="S651" s="503"/>
      <c r="T651" s="503"/>
      <c r="U651" s="503"/>
      <c r="V651" s="503"/>
      <c r="W651" s="503"/>
      <c r="X651" s="503"/>
      <c r="Y651" s="503"/>
      <c r="Z651" s="503"/>
    </row>
    <row r="652" spans="1:26" ht="18.75">
      <c r="A652" s="647"/>
      <c r="B652" s="648"/>
      <c r="C652" s="649"/>
      <c r="D652" s="362"/>
      <c r="E652" s="362"/>
      <c r="F652" s="362"/>
      <c r="G652" s="637"/>
      <c r="H652" s="434" t="s">
        <v>46</v>
      </c>
      <c r="I652" s="328">
        <v>0</v>
      </c>
      <c r="J652" s="328"/>
      <c r="K652" s="435"/>
      <c r="L652" s="329"/>
      <c r="M652" s="329"/>
      <c r="N652" s="329"/>
      <c r="O652" s="329"/>
      <c r="P652" s="329"/>
      <c r="Q652" s="503"/>
      <c r="R652" s="503"/>
      <c r="S652" s="503"/>
      <c r="T652" s="503"/>
      <c r="U652" s="503"/>
      <c r="V652" s="503"/>
      <c r="W652" s="503"/>
      <c r="X652" s="503"/>
      <c r="Y652" s="503"/>
      <c r="Z652" s="503"/>
    </row>
    <row r="653" spans="1:26" ht="19.5" hidden="1">
      <c r="A653" s="650">
        <v>8</v>
      </c>
      <c r="B653" s="639" t="s">
        <v>278</v>
      </c>
      <c r="C653" s="640"/>
      <c r="D653" s="640"/>
      <c r="E653" s="640"/>
      <c r="F653" s="640"/>
      <c r="G653" s="641"/>
      <c r="H653" s="641"/>
      <c r="I653" s="651"/>
      <c r="J653" s="651"/>
      <c r="K653" s="645"/>
      <c r="L653" s="645"/>
      <c r="M653" s="645"/>
      <c r="N653" s="645"/>
      <c r="O653" s="645"/>
      <c r="P653" s="645"/>
      <c r="Q653" s="503"/>
      <c r="R653" s="503"/>
      <c r="S653" s="503"/>
      <c r="T653" s="503"/>
      <c r="U653" s="503"/>
      <c r="V653" s="503"/>
      <c r="W653" s="503"/>
      <c r="X653" s="503"/>
      <c r="Y653" s="503"/>
      <c r="Z653" s="503"/>
    </row>
    <row r="654" spans="1:26" ht="19.5" hidden="1">
      <c r="A654" s="586"/>
      <c r="B654" s="585" t="s">
        <v>279</v>
      </c>
      <c r="C654" s="586"/>
      <c r="D654" s="586"/>
      <c r="E654" s="586"/>
      <c r="F654" s="586"/>
      <c r="G654" s="587"/>
      <c r="H654" s="615" t="s">
        <v>46</v>
      </c>
      <c r="I654" s="589">
        <f t="shared" ref="I654:J654" ca="1" si="193">I669</f>
        <v>0</v>
      </c>
      <c r="J654" s="589"/>
      <c r="K654" s="590"/>
      <c r="L654" s="591"/>
      <c r="M654" s="591"/>
      <c r="N654" s="591"/>
      <c r="O654" s="591"/>
      <c r="P654" s="591"/>
      <c r="Q654" s="503"/>
      <c r="R654" s="503"/>
      <c r="S654" s="503"/>
      <c r="T654" s="503"/>
      <c r="U654" s="503"/>
      <c r="V654" s="503"/>
      <c r="W654" s="503"/>
      <c r="X654" s="503"/>
      <c r="Y654" s="503"/>
      <c r="Z654" s="503"/>
    </row>
    <row r="655" spans="1:26" ht="19.5" hidden="1">
      <c r="A655" s="522"/>
      <c r="B655" s="502"/>
      <c r="C655" s="502" t="s">
        <v>16</v>
      </c>
      <c r="D655" s="722" t="s">
        <v>17</v>
      </c>
      <c r="E655" s="723"/>
      <c r="F655" s="723"/>
      <c r="G655" s="186"/>
      <c r="H655" s="523" t="s">
        <v>12</v>
      </c>
      <c r="I655" s="37"/>
      <c r="J655" s="37"/>
      <c r="K655" s="38"/>
      <c r="L655" s="191">
        <f t="shared" ref="L655:N655" ca="1" si="194">L656+L657</f>
        <v>0</v>
      </c>
      <c r="M655" s="191">
        <f t="shared" si="194"/>
        <v>0</v>
      </c>
      <c r="N655" s="191">
        <f t="shared" si="194"/>
        <v>0</v>
      </c>
      <c r="O655" s="191"/>
      <c r="P655" s="191"/>
      <c r="Q655" s="503"/>
      <c r="R655" s="503"/>
      <c r="S655" s="503"/>
      <c r="T655" s="503"/>
      <c r="U655" s="503"/>
      <c r="V655" s="503"/>
      <c r="W655" s="503"/>
      <c r="X655" s="503"/>
      <c r="Y655" s="503"/>
      <c r="Z655" s="503"/>
    </row>
    <row r="656" spans="1:26" ht="18.75" hidden="1">
      <c r="A656" s="524"/>
      <c r="B656" s="525"/>
      <c r="C656" s="525"/>
      <c r="D656" s="526"/>
      <c r="E656" s="525" t="s">
        <v>184</v>
      </c>
      <c r="F656" s="525"/>
      <c r="G656" s="527"/>
      <c r="H656" s="164" t="s">
        <v>12</v>
      </c>
      <c r="I656" s="44"/>
      <c r="J656" s="44"/>
      <c r="K656" s="45"/>
      <c r="L656" s="45">
        <f t="shared" ref="L656:N656" si="195">L659+L666</f>
        <v>0</v>
      </c>
      <c r="M656" s="45">
        <f t="shared" si="195"/>
        <v>0</v>
      </c>
      <c r="N656" s="45">
        <f t="shared" si="195"/>
        <v>0</v>
      </c>
      <c r="O656" s="45"/>
      <c r="P656" s="45"/>
      <c r="Q656" s="528"/>
      <c r="R656" s="528"/>
      <c r="S656" s="528"/>
      <c r="T656" s="528"/>
      <c r="U656" s="528"/>
      <c r="V656" s="528"/>
      <c r="W656" s="528"/>
      <c r="X656" s="528"/>
      <c r="Y656" s="528"/>
      <c r="Z656" s="528"/>
    </row>
    <row r="657" spans="1:26" ht="18.75" hidden="1">
      <c r="A657" s="524"/>
      <c r="B657" s="529"/>
      <c r="C657" s="525"/>
      <c r="D657" s="526"/>
      <c r="E657" s="525" t="s">
        <v>185</v>
      </c>
      <c r="F657" s="525"/>
      <c r="G657" s="527"/>
      <c r="H657" s="164" t="s">
        <v>12</v>
      </c>
      <c r="I657" s="44"/>
      <c r="J657" s="44"/>
      <c r="K657" s="45"/>
      <c r="L657" s="45">
        <f t="shared" ref="L657:N657" ca="1" si="196">L660+L667</f>
        <v>0</v>
      </c>
      <c r="M657" s="45">
        <f t="shared" si="196"/>
        <v>0</v>
      </c>
      <c r="N657" s="45">
        <f t="shared" si="196"/>
        <v>0</v>
      </c>
      <c r="O657" s="45"/>
      <c r="P657" s="45"/>
      <c r="Q657" s="528"/>
      <c r="R657" s="528"/>
      <c r="S657" s="528"/>
      <c r="T657" s="528"/>
      <c r="U657" s="528"/>
      <c r="V657" s="528"/>
      <c r="W657" s="528"/>
      <c r="X657" s="528"/>
      <c r="Y657" s="528"/>
      <c r="Z657" s="528"/>
    </row>
    <row r="658" spans="1:26" ht="18.75" hidden="1">
      <c r="A658" s="522"/>
      <c r="B658" s="501"/>
      <c r="C658" s="502"/>
      <c r="D658" s="530" t="s">
        <v>20</v>
      </c>
      <c r="E658" s="502"/>
      <c r="F658" s="502"/>
      <c r="G658" s="186"/>
      <c r="H658" s="160" t="s">
        <v>12</v>
      </c>
      <c r="I658" s="161"/>
      <c r="J658" s="161"/>
      <c r="K658" s="162"/>
      <c r="L658" s="38">
        <f t="shared" ref="L658:N658" ca="1" si="197">L659+L660</f>
        <v>0</v>
      </c>
      <c r="M658" s="38">
        <f t="shared" si="197"/>
        <v>0</v>
      </c>
      <c r="N658" s="38">
        <f t="shared" si="197"/>
        <v>0</v>
      </c>
      <c r="O658" s="38"/>
      <c r="P658" s="38"/>
      <c r="Q658" s="503"/>
      <c r="R658" s="503"/>
      <c r="S658" s="503"/>
      <c r="T658" s="503"/>
      <c r="U658" s="503"/>
      <c r="V658" s="503"/>
      <c r="W658" s="503"/>
      <c r="X658" s="503"/>
      <c r="Y658" s="503"/>
      <c r="Z658" s="503"/>
    </row>
    <row r="659" spans="1:26" ht="18.75" hidden="1">
      <c r="A659" s="524"/>
      <c r="B659" s="529"/>
      <c r="C659" s="525"/>
      <c r="D659" s="526"/>
      <c r="E659" s="525" t="s">
        <v>184</v>
      </c>
      <c r="F659" s="525"/>
      <c r="G659" s="527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/>
      <c r="P659" s="45"/>
      <c r="Q659" s="528"/>
      <c r="R659" s="528"/>
      <c r="S659" s="528"/>
      <c r="T659" s="528"/>
      <c r="U659" s="528"/>
      <c r="V659" s="528"/>
      <c r="W659" s="528"/>
      <c r="X659" s="528"/>
      <c r="Y659" s="528"/>
      <c r="Z659" s="528"/>
    </row>
    <row r="660" spans="1:26" ht="18.75" hidden="1">
      <c r="A660" s="524"/>
      <c r="B660" s="529"/>
      <c r="C660" s="525"/>
      <c r="D660" s="526"/>
      <c r="E660" s="525" t="s">
        <v>185</v>
      </c>
      <c r="F660" s="525"/>
      <c r="G660" s="527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IFERROR(__xludf.DUMMYFUNCTION("IMPORTRANGE(""https://docs.google.com/spreadsheets/d/1QqKyyYR6Q21VydFLVH3TRQUabQu_ym0Zz7PgGX0-kHA/edit?usp=sharing"",""แผน!HV39"")"),0)</f>
        <v>0</v>
      </c>
      <c r="M660" s="45">
        <v>0</v>
      </c>
      <c r="N660" s="45">
        <f>N661+N662+N663+N664</f>
        <v>0</v>
      </c>
      <c r="O660" s="45"/>
      <c r="P660" s="45"/>
      <c r="Q660" s="528"/>
      <c r="R660" s="528"/>
      <c r="S660" s="528"/>
      <c r="T660" s="528"/>
      <c r="U660" s="528"/>
      <c r="V660" s="528"/>
      <c r="W660" s="528"/>
      <c r="X660" s="528"/>
      <c r="Y660" s="528"/>
      <c r="Z660" s="528"/>
    </row>
    <row r="661" spans="1:26" ht="18.75" hidden="1">
      <c r="A661" s="500"/>
      <c r="B661" s="501"/>
      <c r="C661" s="502"/>
      <c r="D661" s="502"/>
      <c r="E661" s="502"/>
      <c r="F661" s="502" t="s">
        <v>186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03"/>
      <c r="R661" s="503"/>
      <c r="S661" s="503"/>
      <c r="T661" s="503"/>
      <c r="U661" s="503"/>
      <c r="V661" s="503"/>
      <c r="W661" s="503"/>
      <c r="X661" s="503"/>
      <c r="Y661" s="503"/>
      <c r="Z661" s="503"/>
    </row>
    <row r="662" spans="1:26" ht="18.75" hidden="1">
      <c r="A662" s="500"/>
      <c r="B662" s="501"/>
      <c r="C662" s="502"/>
      <c r="D662" s="502"/>
      <c r="E662" s="502"/>
      <c r="F662" s="502" t="s">
        <v>187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03"/>
      <c r="R662" s="503"/>
      <c r="S662" s="503"/>
      <c r="T662" s="503"/>
      <c r="U662" s="503"/>
      <c r="V662" s="503"/>
      <c r="W662" s="503"/>
      <c r="X662" s="503"/>
      <c r="Y662" s="503"/>
      <c r="Z662" s="503"/>
    </row>
    <row r="663" spans="1:26" ht="18.75" hidden="1">
      <c r="A663" s="500"/>
      <c r="B663" s="501"/>
      <c r="C663" s="501"/>
      <c r="D663" s="502"/>
      <c r="E663" s="502"/>
      <c r="F663" s="502" t="s">
        <v>188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03"/>
      <c r="R663" s="503"/>
      <c r="S663" s="503"/>
      <c r="T663" s="503"/>
      <c r="U663" s="503"/>
      <c r="V663" s="503"/>
      <c r="W663" s="503"/>
      <c r="X663" s="503"/>
      <c r="Y663" s="503"/>
      <c r="Z663" s="503"/>
    </row>
    <row r="664" spans="1:26" ht="18.75" hidden="1">
      <c r="A664" s="500"/>
      <c r="B664" s="501"/>
      <c r="C664" s="501"/>
      <c r="D664" s="501"/>
      <c r="E664" s="502"/>
      <c r="F664" s="502" t="s">
        <v>189</v>
      </c>
      <c r="G664" s="186"/>
      <c r="H664" s="160" t="s">
        <v>12</v>
      </c>
      <c r="I664" s="37"/>
      <c r="J664" s="37"/>
      <c r="K664" s="38"/>
      <c r="L664" s="38"/>
      <c r="M664" s="38"/>
      <c r="N664" s="270">
        <v>0</v>
      </c>
      <c r="O664" s="38"/>
      <c r="P664" s="38"/>
      <c r="Q664" s="503"/>
      <c r="R664" s="503"/>
      <c r="S664" s="503"/>
      <c r="T664" s="503"/>
      <c r="U664" s="503"/>
      <c r="V664" s="503"/>
      <c r="W664" s="503"/>
      <c r="X664" s="503"/>
      <c r="Y664" s="503"/>
      <c r="Z664" s="503"/>
    </row>
    <row r="665" spans="1:26" ht="18.75" hidden="1">
      <c r="A665" s="522"/>
      <c r="B665" s="501"/>
      <c r="C665" s="501"/>
      <c r="D665" s="530" t="s">
        <v>21</v>
      </c>
      <c r="E665" s="502"/>
      <c r="F665" s="502"/>
      <c r="G665" s="186"/>
      <c r="H665" s="167" t="s">
        <v>12</v>
      </c>
      <c r="I665" s="161"/>
      <c r="J665" s="161"/>
      <c r="K665" s="162"/>
      <c r="L665" s="38">
        <f t="shared" ref="L665:N665" si="198">L666+L667</f>
        <v>0</v>
      </c>
      <c r="M665" s="38">
        <f t="shared" si="198"/>
        <v>0</v>
      </c>
      <c r="N665" s="38">
        <f t="shared" si="198"/>
        <v>0</v>
      </c>
      <c r="O665" s="38"/>
      <c r="P665" s="38"/>
      <c r="Q665" s="503"/>
      <c r="R665" s="503"/>
      <c r="S665" s="503"/>
      <c r="T665" s="503"/>
      <c r="U665" s="503"/>
      <c r="V665" s="503"/>
      <c r="W665" s="503"/>
      <c r="X665" s="503"/>
      <c r="Y665" s="503"/>
      <c r="Z665" s="503"/>
    </row>
    <row r="666" spans="1:26" ht="18.75" hidden="1">
      <c r="A666" s="524"/>
      <c r="B666" s="529"/>
      <c r="C666" s="529"/>
      <c r="D666" s="529"/>
      <c r="E666" s="525" t="s">
        <v>18</v>
      </c>
      <c r="F666" s="525"/>
      <c r="G666" s="527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/>
      <c r="P666" s="45"/>
      <c r="Q666" s="528"/>
      <c r="R666" s="528"/>
      <c r="S666" s="528"/>
      <c r="T666" s="528"/>
      <c r="U666" s="528"/>
      <c r="V666" s="528"/>
      <c r="W666" s="528"/>
      <c r="X666" s="528"/>
      <c r="Y666" s="528"/>
      <c r="Z666" s="528"/>
    </row>
    <row r="667" spans="1:26" ht="18.75" hidden="1">
      <c r="A667" s="524"/>
      <c r="B667" s="529"/>
      <c r="C667" s="529"/>
      <c r="D667" s="529"/>
      <c r="E667" s="525" t="s">
        <v>19</v>
      </c>
      <c r="F667" s="525"/>
      <c r="G667" s="527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/>
      <c r="P667" s="45"/>
      <c r="Q667" s="528"/>
      <c r="R667" s="528"/>
      <c r="S667" s="528"/>
      <c r="T667" s="528"/>
      <c r="U667" s="528"/>
      <c r="V667" s="528"/>
      <c r="W667" s="528"/>
      <c r="X667" s="528"/>
      <c r="Y667" s="528"/>
      <c r="Z667" s="528"/>
    </row>
    <row r="668" spans="1:26" ht="19.5" hidden="1">
      <c r="A668" s="531"/>
      <c r="B668" s="532"/>
      <c r="C668" s="501" t="s">
        <v>16</v>
      </c>
      <c r="D668" s="533" t="s">
        <v>38</v>
      </c>
      <c r="E668" s="535"/>
      <c r="F668" s="535"/>
      <c r="G668" s="536"/>
      <c r="H668" s="174"/>
      <c r="I668" s="161"/>
      <c r="J668" s="161"/>
      <c r="K668" s="162"/>
      <c r="L668" s="162"/>
      <c r="M668" s="162"/>
      <c r="N668" s="162"/>
      <c r="O668" s="162"/>
      <c r="P668" s="162"/>
      <c r="Q668" s="503"/>
      <c r="R668" s="503"/>
      <c r="S668" s="503"/>
      <c r="T668" s="503"/>
      <c r="U668" s="503"/>
      <c r="V668" s="503"/>
      <c r="W668" s="503"/>
      <c r="X668" s="503"/>
      <c r="Y668" s="503"/>
      <c r="Z668" s="503"/>
    </row>
    <row r="669" spans="1:26" ht="19.5" hidden="1">
      <c r="A669" s="531"/>
      <c r="B669" s="532"/>
      <c r="C669" s="532"/>
      <c r="D669" s="532" t="s">
        <v>280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IFERROR(__xludf.DUMMYFUNCTION("IMPORTRANGE(""https://docs.google.com/spreadsheets/d/1QqKyyYR6Q21VydFLVH3TRQUabQu_ym0Zz7PgGX0-kHA/edit?usp=sharing"",""แผน!IA39"")"),0)</f>
        <v>0</v>
      </c>
      <c r="J669" s="190"/>
      <c r="K669" s="191"/>
      <c r="L669" s="162"/>
      <c r="M669" s="162"/>
      <c r="N669" s="162"/>
      <c r="O669" s="162"/>
      <c r="P669" s="162"/>
      <c r="Q669" s="503"/>
      <c r="R669" s="503"/>
      <c r="S669" s="503"/>
      <c r="T669" s="503"/>
      <c r="U669" s="503"/>
      <c r="V669" s="503"/>
      <c r="W669" s="503"/>
      <c r="X669" s="503"/>
      <c r="Y669" s="503"/>
      <c r="Z669" s="503"/>
    </row>
    <row r="670" spans="1:26" ht="18.75" hidden="1">
      <c r="A670" s="531"/>
      <c r="B670" s="532"/>
      <c r="C670" s="532"/>
      <c r="D670" s="532"/>
      <c r="E670" s="184" t="s">
        <v>281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IFERROR(__xludf.DUMMYFUNCTION("IMPORTRANGE(""https://docs.google.com/spreadsheets/d/1QqKyyYR6Q21VydFLVH3TRQUabQu_ym0Zz7PgGX0-kHA/edit?usp=sharing"",""แผน!HZ39"")"),0)</f>
        <v>0</v>
      </c>
      <c r="J670" s="181"/>
      <c r="K670" s="38"/>
      <c r="L670" s="162"/>
      <c r="M670" s="162"/>
      <c r="N670" s="162"/>
      <c r="O670" s="162"/>
      <c r="P670" s="162"/>
      <c r="Q670" s="503"/>
      <c r="R670" s="503"/>
      <c r="S670" s="503"/>
      <c r="T670" s="503"/>
      <c r="U670" s="503"/>
      <c r="V670" s="503"/>
      <c r="W670" s="503"/>
      <c r="X670" s="503"/>
      <c r="Y670" s="503"/>
      <c r="Z670" s="503"/>
    </row>
    <row r="671" spans="1:26" ht="18.75" hidden="1">
      <c r="A671" s="531"/>
      <c r="B671" s="532"/>
      <c r="C671" s="532"/>
      <c r="D671" s="532"/>
      <c r="E671" s="184" t="s">
        <v>282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IFERROR(__xludf.DUMMYFUNCTION("IMPORTRANGE(""https://docs.google.com/spreadsheets/d/1QqKyyYR6Q21VydFLVH3TRQUabQu_ym0Zz7PgGX0-kHA/edit?usp=sharing"",""แผน!HZ39"")"),0)</f>
        <v>0</v>
      </c>
      <c r="J671" s="181"/>
      <c r="K671" s="38"/>
      <c r="L671" s="162"/>
      <c r="M671" s="162"/>
      <c r="N671" s="162"/>
      <c r="O671" s="162"/>
      <c r="P671" s="162"/>
      <c r="Q671" s="503"/>
      <c r="R671" s="503"/>
      <c r="S671" s="503"/>
      <c r="T671" s="503"/>
      <c r="U671" s="503"/>
      <c r="V671" s="503"/>
      <c r="W671" s="503"/>
      <c r="X671" s="503"/>
      <c r="Y671" s="503"/>
      <c r="Z671" s="503"/>
    </row>
    <row r="672" spans="1:26" ht="18.75" hidden="1">
      <c r="A672" s="531"/>
      <c r="B672" s="532"/>
      <c r="C672" s="532"/>
      <c r="D672" s="532"/>
      <c r="E672" s="184" t="s">
        <v>283</v>
      </c>
      <c r="F672" s="184"/>
      <c r="G672" s="174"/>
      <c r="H672" s="180" t="s">
        <v>46</v>
      </c>
      <c r="I672" s="37"/>
      <c r="J672" s="181"/>
      <c r="K672" s="38"/>
      <c r="L672" s="162"/>
      <c r="M672" s="162"/>
      <c r="N672" s="162"/>
      <c r="O672" s="162"/>
      <c r="P672" s="162"/>
      <c r="Q672" s="503"/>
      <c r="R672" s="503"/>
      <c r="S672" s="503"/>
      <c r="T672" s="503"/>
      <c r="U672" s="503"/>
      <c r="V672" s="503"/>
      <c r="W672" s="503"/>
      <c r="X672" s="503"/>
      <c r="Y672" s="503"/>
      <c r="Z672" s="503"/>
    </row>
    <row r="673" spans="1:26" ht="18.75" hidden="1">
      <c r="A673" s="531"/>
      <c r="B673" s="532"/>
      <c r="C673" s="532"/>
      <c r="D673" s="532"/>
      <c r="E673" s="184" t="s">
        <v>284</v>
      </c>
      <c r="F673" s="184"/>
      <c r="G673" s="174"/>
      <c r="H673" s="180" t="s">
        <v>46</v>
      </c>
      <c r="I673" s="37"/>
      <c r="J673" s="181"/>
      <c r="K673" s="38"/>
      <c r="L673" s="162"/>
      <c r="M673" s="162"/>
      <c r="N673" s="162"/>
      <c r="O673" s="162"/>
      <c r="P673" s="162"/>
      <c r="Q673" s="503"/>
      <c r="R673" s="503"/>
      <c r="S673" s="503"/>
      <c r="T673" s="503"/>
      <c r="U673" s="503"/>
      <c r="V673" s="503"/>
      <c r="W673" s="503"/>
      <c r="X673" s="503"/>
      <c r="Y673" s="503"/>
      <c r="Z673" s="503"/>
    </row>
    <row r="674" spans="1:26" ht="18.75" hidden="1">
      <c r="A674" s="531"/>
      <c r="B674" s="532"/>
      <c r="C674" s="532"/>
      <c r="D674" s="532"/>
      <c r="E674" s="184" t="s">
        <v>285</v>
      </c>
      <c r="F674" s="184"/>
      <c r="G674" s="174"/>
      <c r="H674" s="180" t="s">
        <v>46</v>
      </c>
      <c r="I674" s="37"/>
      <c r="J674" s="181"/>
      <c r="K674" s="38"/>
      <c r="L674" s="162"/>
      <c r="M674" s="162"/>
      <c r="N674" s="162"/>
      <c r="O674" s="162"/>
      <c r="P674" s="162"/>
      <c r="Q674" s="503"/>
      <c r="R674" s="503"/>
      <c r="S674" s="503"/>
      <c r="T674" s="503"/>
      <c r="U674" s="503"/>
      <c r="V674" s="503"/>
      <c r="W674" s="503"/>
      <c r="X674" s="503"/>
      <c r="Y674" s="503"/>
      <c r="Z674" s="503"/>
    </row>
    <row r="675" spans="1:26" ht="19.5" hidden="1">
      <c r="A675" s="531"/>
      <c r="B675" s="532"/>
      <c r="C675" s="532"/>
      <c r="D675" s="532"/>
      <c r="E675" s="184" t="s">
        <v>286</v>
      </c>
      <c r="F675" s="184"/>
      <c r="G675" s="174"/>
      <c r="H675" s="180" t="s">
        <v>46</v>
      </c>
      <c r="I675" s="37"/>
      <c r="J675" s="190"/>
      <c r="K675" s="191"/>
      <c r="L675" s="162"/>
      <c r="M675" s="162"/>
      <c r="N675" s="162"/>
      <c r="O675" s="162"/>
      <c r="P675" s="162"/>
      <c r="Q675" s="503"/>
      <c r="R675" s="503"/>
      <c r="S675" s="503"/>
      <c r="T675" s="503"/>
      <c r="U675" s="503"/>
      <c r="V675" s="503"/>
      <c r="W675" s="503"/>
      <c r="X675" s="503"/>
      <c r="Y675" s="503"/>
      <c r="Z675" s="503"/>
    </row>
    <row r="676" spans="1:26" ht="18.75" hidden="1">
      <c r="A676" s="531"/>
      <c r="B676" s="532"/>
      <c r="C676" s="532"/>
      <c r="D676" s="532"/>
      <c r="E676" s="184"/>
      <c r="F676" s="184" t="s">
        <v>287</v>
      </c>
      <c r="G676" s="174"/>
      <c r="H676" s="180" t="s">
        <v>46</v>
      </c>
      <c r="I676" s="37"/>
      <c r="J676" s="181"/>
      <c r="K676" s="38"/>
      <c r="L676" s="162"/>
      <c r="M676" s="162"/>
      <c r="N676" s="162"/>
      <c r="O676" s="162"/>
      <c r="P676" s="162"/>
      <c r="Q676" s="503"/>
      <c r="R676" s="503"/>
      <c r="S676" s="503"/>
      <c r="T676" s="503"/>
      <c r="U676" s="503"/>
      <c r="V676" s="503"/>
      <c r="W676" s="503"/>
      <c r="X676" s="503"/>
      <c r="Y676" s="503"/>
      <c r="Z676" s="503"/>
    </row>
    <row r="677" spans="1:26" ht="18.75" hidden="1">
      <c r="A677" s="531"/>
      <c r="B677" s="532"/>
      <c r="C677" s="532"/>
      <c r="D677" s="532"/>
      <c r="E677" s="184"/>
      <c r="F677" s="184" t="s">
        <v>288</v>
      </c>
      <c r="G677" s="174"/>
      <c r="H677" s="180" t="s">
        <v>46</v>
      </c>
      <c r="I677" s="37"/>
      <c r="J677" s="181"/>
      <c r="K677" s="38"/>
      <c r="L677" s="162"/>
      <c r="M677" s="162"/>
      <c r="N677" s="162"/>
      <c r="O677" s="162"/>
      <c r="P677" s="162"/>
      <c r="Q677" s="503"/>
      <c r="R677" s="503"/>
      <c r="S677" s="503"/>
      <c r="T677" s="503"/>
      <c r="U677" s="503"/>
      <c r="V677" s="503"/>
      <c r="W677" s="503"/>
      <c r="X677" s="503"/>
      <c r="Y677" s="503"/>
      <c r="Z677" s="503"/>
    </row>
    <row r="678" spans="1:26" ht="19.5" hidden="1">
      <c r="A678" s="531"/>
      <c r="B678" s="532"/>
      <c r="C678" s="532"/>
      <c r="D678" s="532" t="s">
        <v>289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IFERROR(__xludf.DUMMYFUNCTION("IMPORTRANGE(""https://docs.google.com/spreadsheets/d/1QqKyyYR6Q21VydFLVH3TRQUabQu_ym0Zz7PgGX0-kHA/edit?usp=sharing"",""แผน!IB39"")"),0)</f>
        <v>0</v>
      </c>
      <c r="J678" s="190"/>
      <c r="K678" s="191"/>
      <c r="L678" s="162"/>
      <c r="M678" s="162"/>
      <c r="N678" s="162"/>
      <c r="O678" s="162"/>
      <c r="P678" s="162"/>
      <c r="Q678" s="503"/>
      <c r="R678" s="503"/>
      <c r="S678" s="503"/>
      <c r="T678" s="503"/>
      <c r="U678" s="503"/>
      <c r="V678" s="503"/>
      <c r="W678" s="503"/>
      <c r="X678" s="503"/>
      <c r="Y678" s="503"/>
      <c r="Z678" s="503"/>
    </row>
    <row r="679" spans="1:26" ht="18.75" hidden="1">
      <c r="A679" s="531"/>
      <c r="B679" s="532"/>
      <c r="C679" s="532"/>
      <c r="D679" s="532"/>
      <c r="E679" s="184" t="s">
        <v>290</v>
      </c>
      <c r="F679" s="184"/>
      <c r="G679" s="174"/>
      <c r="H679" s="180" t="s">
        <v>46</v>
      </c>
      <c r="I679" s="37"/>
      <c r="J679" s="37"/>
      <c r="K679" s="38"/>
      <c r="L679" s="162"/>
      <c r="M679" s="162"/>
      <c r="N679" s="162"/>
      <c r="O679" s="162"/>
      <c r="P679" s="162"/>
      <c r="Q679" s="503"/>
      <c r="R679" s="503"/>
      <c r="S679" s="503"/>
      <c r="T679" s="503"/>
      <c r="U679" s="503"/>
      <c r="V679" s="503"/>
      <c r="W679" s="503"/>
      <c r="X679" s="503"/>
      <c r="Y679" s="503"/>
      <c r="Z679" s="503"/>
    </row>
    <row r="680" spans="1:26" ht="18.75" hidden="1">
      <c r="A680" s="531"/>
      <c r="B680" s="532"/>
      <c r="C680" s="532"/>
      <c r="D680" s="532"/>
      <c r="E680" s="184"/>
      <c r="F680" s="184" t="s">
        <v>287</v>
      </c>
      <c r="G680" s="174"/>
      <c r="H680" s="180" t="s">
        <v>46</v>
      </c>
      <c r="I680" s="37"/>
      <c r="J680" s="181"/>
      <c r="K680" s="38"/>
      <c r="L680" s="162"/>
      <c r="M680" s="162"/>
      <c r="N680" s="162"/>
      <c r="O680" s="162"/>
      <c r="P680" s="162"/>
      <c r="Q680" s="503"/>
      <c r="R680" s="503"/>
      <c r="S680" s="503"/>
      <c r="T680" s="503"/>
      <c r="U680" s="503"/>
      <c r="V680" s="503"/>
      <c r="W680" s="503"/>
      <c r="X680" s="503"/>
      <c r="Y680" s="503"/>
      <c r="Z680" s="503"/>
    </row>
    <row r="681" spans="1:26" ht="18.75" hidden="1">
      <c r="A681" s="531"/>
      <c r="B681" s="532"/>
      <c r="C681" s="532"/>
      <c r="D681" s="532"/>
      <c r="E681" s="184"/>
      <c r="F681" s="184" t="s">
        <v>288</v>
      </c>
      <c r="G681" s="174"/>
      <c r="H681" s="180" t="s">
        <v>46</v>
      </c>
      <c r="I681" s="37"/>
      <c r="J681" s="181"/>
      <c r="K681" s="38"/>
      <c r="L681" s="162"/>
      <c r="M681" s="162"/>
      <c r="N681" s="162"/>
      <c r="O681" s="162"/>
      <c r="P681" s="162"/>
      <c r="Q681" s="503"/>
      <c r="R681" s="503"/>
      <c r="S681" s="503"/>
      <c r="T681" s="503"/>
      <c r="U681" s="503"/>
      <c r="V681" s="503"/>
      <c r="W681" s="503"/>
      <c r="X681" s="503"/>
      <c r="Y681" s="503"/>
      <c r="Z681" s="503"/>
    </row>
    <row r="682" spans="1:26" ht="18.75" hidden="1">
      <c r="A682" s="531"/>
      <c r="B682" s="532"/>
      <c r="C682" s="532"/>
      <c r="D682" s="532"/>
      <c r="E682" s="184" t="s">
        <v>291</v>
      </c>
      <c r="F682" s="184"/>
      <c r="G682" s="174"/>
      <c r="H682" s="180" t="s">
        <v>46</v>
      </c>
      <c r="I682" s="37"/>
      <c r="J682" s="181"/>
      <c r="K682" s="38"/>
      <c r="L682" s="162"/>
      <c r="M682" s="162"/>
      <c r="N682" s="162"/>
      <c r="O682" s="162"/>
      <c r="P682" s="162"/>
      <c r="Q682" s="503"/>
      <c r="R682" s="503"/>
      <c r="S682" s="503"/>
      <c r="T682" s="503"/>
      <c r="U682" s="503"/>
      <c r="V682" s="503"/>
      <c r="W682" s="503"/>
      <c r="X682" s="503"/>
      <c r="Y682" s="503"/>
      <c r="Z682" s="503"/>
    </row>
    <row r="683" spans="1:26" ht="18.75" hidden="1">
      <c r="A683" s="531"/>
      <c r="B683" s="532"/>
      <c r="C683" s="532"/>
      <c r="D683" s="532"/>
      <c r="E683" s="184"/>
      <c r="F683" s="184" t="s">
        <v>292</v>
      </c>
      <c r="G683" s="174"/>
      <c r="H683" s="180" t="s">
        <v>46</v>
      </c>
      <c r="I683" s="37"/>
      <c r="J683" s="181"/>
      <c r="K683" s="38"/>
      <c r="L683" s="162"/>
      <c r="M683" s="162"/>
      <c r="N683" s="162"/>
      <c r="O683" s="162"/>
      <c r="P683" s="162"/>
      <c r="Q683" s="503"/>
      <c r="R683" s="503"/>
      <c r="S683" s="503"/>
      <c r="T683" s="503"/>
      <c r="U683" s="503"/>
      <c r="V683" s="503"/>
      <c r="W683" s="503"/>
      <c r="X683" s="503"/>
      <c r="Y683" s="503"/>
      <c r="Z683" s="503"/>
    </row>
    <row r="684" spans="1:26" ht="19.5" hidden="1">
      <c r="A684" s="652"/>
      <c r="B684" s="653" t="s">
        <v>293</v>
      </c>
      <c r="C684" s="652"/>
      <c r="D684" s="652"/>
      <c r="E684" s="652"/>
      <c r="F684" s="652"/>
      <c r="G684" s="654"/>
      <c r="H684" s="654"/>
      <c r="I684" s="655"/>
      <c r="J684" s="655"/>
      <c r="K684" s="656"/>
      <c r="L684" s="656"/>
      <c r="M684" s="656"/>
      <c r="N684" s="656"/>
      <c r="O684" s="656"/>
      <c r="P684" s="656"/>
      <c r="Q684" s="503"/>
      <c r="R684" s="503"/>
      <c r="S684" s="503"/>
      <c r="T684" s="503"/>
      <c r="U684" s="503"/>
      <c r="V684" s="503"/>
      <c r="W684" s="503"/>
      <c r="X684" s="503"/>
      <c r="Y684" s="503"/>
      <c r="Z684" s="503"/>
    </row>
    <row r="685" spans="1:26" ht="19.5" hidden="1">
      <c r="A685" s="522"/>
      <c r="B685" s="502"/>
      <c r="C685" s="502" t="s">
        <v>16</v>
      </c>
      <c r="D685" s="722" t="s">
        <v>17</v>
      </c>
      <c r="E685" s="723"/>
      <c r="F685" s="723"/>
      <c r="G685" s="186"/>
      <c r="H685" s="523" t="s">
        <v>12</v>
      </c>
      <c r="I685" s="37"/>
      <c r="J685" s="37"/>
      <c r="K685" s="38"/>
      <c r="L685" s="191">
        <f t="shared" ref="L685:N685" ca="1" si="199">L686+L687</f>
        <v>0</v>
      </c>
      <c r="M685" s="191">
        <f t="shared" si="199"/>
        <v>0</v>
      </c>
      <c r="N685" s="191">
        <f t="shared" si="199"/>
        <v>0</v>
      </c>
      <c r="O685" s="191"/>
      <c r="P685" s="191"/>
      <c r="Q685" s="503"/>
      <c r="R685" s="503"/>
      <c r="S685" s="503"/>
      <c r="T685" s="503"/>
      <c r="U685" s="503"/>
      <c r="V685" s="503"/>
      <c r="W685" s="503"/>
      <c r="X685" s="503"/>
      <c r="Y685" s="503"/>
      <c r="Z685" s="503"/>
    </row>
    <row r="686" spans="1:26" ht="18.75" hidden="1">
      <c r="A686" s="524"/>
      <c r="B686" s="525"/>
      <c r="C686" s="525"/>
      <c r="D686" s="526"/>
      <c r="E686" s="525" t="s">
        <v>184</v>
      </c>
      <c r="F686" s="525"/>
      <c r="G686" s="527"/>
      <c r="H686" s="164" t="s">
        <v>12</v>
      </c>
      <c r="I686" s="44"/>
      <c r="J686" s="44"/>
      <c r="K686" s="45"/>
      <c r="L686" s="45">
        <f t="shared" ref="L686:N686" si="200">L689+L696</f>
        <v>0</v>
      </c>
      <c r="M686" s="45">
        <f t="shared" si="200"/>
        <v>0</v>
      </c>
      <c r="N686" s="45">
        <f t="shared" si="200"/>
        <v>0</v>
      </c>
      <c r="O686" s="45"/>
      <c r="P686" s="45"/>
      <c r="Q686" s="528"/>
      <c r="R686" s="528"/>
      <c r="S686" s="528"/>
      <c r="T686" s="528"/>
      <c r="U686" s="528"/>
      <c r="V686" s="528"/>
      <c r="W686" s="528"/>
      <c r="X686" s="528"/>
      <c r="Y686" s="528"/>
      <c r="Z686" s="528"/>
    </row>
    <row r="687" spans="1:26" ht="18.75" hidden="1">
      <c r="A687" s="524"/>
      <c r="B687" s="529"/>
      <c r="C687" s="525"/>
      <c r="D687" s="526"/>
      <c r="E687" s="525" t="s">
        <v>185</v>
      </c>
      <c r="F687" s="525"/>
      <c r="G687" s="527"/>
      <c r="H687" s="164" t="s">
        <v>12</v>
      </c>
      <c r="I687" s="44"/>
      <c r="J687" s="44"/>
      <c r="K687" s="45"/>
      <c r="L687" s="45">
        <f t="shared" ref="L687:N687" ca="1" si="201">L690+L697</f>
        <v>0</v>
      </c>
      <c r="M687" s="45">
        <f t="shared" si="201"/>
        <v>0</v>
      </c>
      <c r="N687" s="45">
        <f t="shared" si="201"/>
        <v>0</v>
      </c>
      <c r="O687" s="45"/>
      <c r="P687" s="45"/>
      <c r="Q687" s="528"/>
      <c r="R687" s="528"/>
      <c r="S687" s="528"/>
      <c r="T687" s="528"/>
      <c r="U687" s="528"/>
      <c r="V687" s="528"/>
      <c r="W687" s="528"/>
      <c r="X687" s="528"/>
      <c r="Y687" s="528"/>
      <c r="Z687" s="528"/>
    </row>
    <row r="688" spans="1:26" ht="18.75" hidden="1">
      <c r="A688" s="522"/>
      <c r="B688" s="501"/>
      <c r="C688" s="502"/>
      <c r="D688" s="530" t="s">
        <v>20</v>
      </c>
      <c r="E688" s="502"/>
      <c r="F688" s="502"/>
      <c r="G688" s="186"/>
      <c r="H688" s="160" t="s">
        <v>12</v>
      </c>
      <c r="I688" s="161"/>
      <c r="J688" s="161"/>
      <c r="K688" s="162"/>
      <c r="L688" s="38">
        <f t="shared" ref="L688:N688" ca="1" si="202">L689+L690</f>
        <v>0</v>
      </c>
      <c r="M688" s="38">
        <f t="shared" si="202"/>
        <v>0</v>
      </c>
      <c r="N688" s="38">
        <f t="shared" si="202"/>
        <v>0</v>
      </c>
      <c r="O688" s="38"/>
      <c r="P688" s="38"/>
      <c r="Q688" s="503"/>
      <c r="R688" s="503"/>
      <c r="S688" s="503"/>
      <c r="T688" s="503"/>
      <c r="U688" s="503"/>
      <c r="V688" s="503"/>
      <c r="W688" s="503"/>
      <c r="X688" s="503"/>
      <c r="Y688" s="503"/>
      <c r="Z688" s="503"/>
    </row>
    <row r="689" spans="1:26" ht="18.75" hidden="1">
      <c r="A689" s="524"/>
      <c r="B689" s="529"/>
      <c r="C689" s="525"/>
      <c r="D689" s="526"/>
      <c r="E689" s="525" t="s">
        <v>184</v>
      </c>
      <c r="F689" s="525"/>
      <c r="G689" s="527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28"/>
      <c r="R689" s="528"/>
      <c r="S689" s="528"/>
      <c r="T689" s="528"/>
      <c r="U689" s="528"/>
      <c r="V689" s="528"/>
      <c r="W689" s="528"/>
      <c r="X689" s="528"/>
      <c r="Y689" s="528"/>
      <c r="Z689" s="528"/>
    </row>
    <row r="690" spans="1:26" ht="18.75" hidden="1">
      <c r="A690" s="524"/>
      <c r="B690" s="529"/>
      <c r="C690" s="525"/>
      <c r="D690" s="526"/>
      <c r="E690" s="525" t="s">
        <v>185</v>
      </c>
      <c r="F690" s="525"/>
      <c r="G690" s="527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IFERROR(__xludf.DUMMYFUNCTION("IMPORTRANGE(""https://docs.google.com/spreadsheets/d/1QqKyyYR6Q21VydFLVH3TRQUabQu_ym0Zz7PgGX0-kHA/edit?usp=sharing"",""แผน!HW39"")"),0)</f>
        <v>0</v>
      </c>
      <c r="M690" s="45">
        <v>0</v>
      </c>
      <c r="N690" s="45">
        <f>N691+N692+N693+N694</f>
        <v>0</v>
      </c>
      <c r="O690" s="45"/>
      <c r="P690" s="45"/>
      <c r="Q690" s="528"/>
      <c r="R690" s="528"/>
      <c r="S690" s="528"/>
      <c r="T690" s="528"/>
      <c r="U690" s="528"/>
      <c r="V690" s="528"/>
      <c r="W690" s="528"/>
      <c r="X690" s="528"/>
      <c r="Y690" s="528"/>
      <c r="Z690" s="528"/>
    </row>
    <row r="691" spans="1:26" ht="18.75" hidden="1">
      <c r="A691" s="500"/>
      <c r="B691" s="501"/>
      <c r="C691" s="502"/>
      <c r="D691" s="502"/>
      <c r="E691" s="502"/>
      <c r="F691" s="502" t="s">
        <v>186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03"/>
      <c r="R691" s="503"/>
      <c r="S691" s="503"/>
      <c r="T691" s="503"/>
      <c r="U691" s="503"/>
      <c r="V691" s="503"/>
      <c r="W691" s="503"/>
      <c r="X691" s="503"/>
      <c r="Y691" s="503"/>
      <c r="Z691" s="503"/>
    </row>
    <row r="692" spans="1:26" ht="18.75" hidden="1">
      <c r="A692" s="500"/>
      <c r="B692" s="501"/>
      <c r="C692" s="502"/>
      <c r="D692" s="502"/>
      <c r="E692" s="502"/>
      <c r="F692" s="502" t="s">
        <v>187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03"/>
      <c r="R692" s="503"/>
      <c r="S692" s="503"/>
      <c r="T692" s="503"/>
      <c r="U692" s="503"/>
      <c r="V692" s="503"/>
      <c r="W692" s="503"/>
      <c r="X692" s="503"/>
      <c r="Y692" s="503"/>
      <c r="Z692" s="503"/>
    </row>
    <row r="693" spans="1:26" ht="18.75" hidden="1">
      <c r="A693" s="500"/>
      <c r="B693" s="501"/>
      <c r="C693" s="502"/>
      <c r="D693" s="502"/>
      <c r="E693" s="502"/>
      <c r="F693" s="502" t="s">
        <v>188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03"/>
      <c r="R693" s="503"/>
      <c r="S693" s="503"/>
      <c r="T693" s="503"/>
      <c r="U693" s="503"/>
      <c r="V693" s="503"/>
      <c r="W693" s="503"/>
      <c r="X693" s="503"/>
      <c r="Y693" s="503"/>
      <c r="Z693" s="503"/>
    </row>
    <row r="694" spans="1:26" ht="18.75" hidden="1">
      <c r="A694" s="500"/>
      <c r="B694" s="501"/>
      <c r="C694" s="502"/>
      <c r="D694" s="502"/>
      <c r="E694" s="502"/>
      <c r="F694" s="502" t="s">
        <v>189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03"/>
      <c r="R694" s="503"/>
      <c r="S694" s="503"/>
      <c r="T694" s="503"/>
      <c r="U694" s="503"/>
      <c r="V694" s="503"/>
      <c r="W694" s="503"/>
      <c r="X694" s="503"/>
      <c r="Y694" s="503"/>
      <c r="Z694" s="503"/>
    </row>
    <row r="695" spans="1:26" ht="18.75" hidden="1">
      <c r="A695" s="522"/>
      <c r="B695" s="501"/>
      <c r="C695" s="502"/>
      <c r="D695" s="657" t="s">
        <v>21</v>
      </c>
      <c r="E695" s="502"/>
      <c r="F695" s="502"/>
      <c r="G695" s="186"/>
      <c r="H695" s="167" t="s">
        <v>12</v>
      </c>
      <c r="I695" s="161"/>
      <c r="J695" s="161"/>
      <c r="K695" s="162"/>
      <c r="L695" s="38">
        <f t="shared" ref="L695:N695" si="203">L696+L697</f>
        <v>0</v>
      </c>
      <c r="M695" s="38">
        <f t="shared" si="203"/>
        <v>0</v>
      </c>
      <c r="N695" s="38">
        <f t="shared" si="203"/>
        <v>0</v>
      </c>
      <c r="O695" s="38"/>
      <c r="P695" s="38"/>
      <c r="Q695" s="503"/>
      <c r="R695" s="503"/>
      <c r="S695" s="503"/>
      <c r="T695" s="503"/>
      <c r="U695" s="503"/>
      <c r="V695" s="503"/>
      <c r="W695" s="503"/>
      <c r="X695" s="503"/>
      <c r="Y695" s="503"/>
      <c r="Z695" s="503"/>
    </row>
    <row r="696" spans="1:26" ht="18.75" hidden="1">
      <c r="A696" s="524"/>
      <c r="B696" s="529"/>
      <c r="C696" s="525"/>
      <c r="D696" s="525"/>
      <c r="E696" s="525" t="s">
        <v>18</v>
      </c>
      <c r="F696" s="525"/>
      <c r="G696" s="527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/>
      <c r="P696" s="45"/>
      <c r="Q696" s="528"/>
      <c r="R696" s="528"/>
      <c r="S696" s="528"/>
      <c r="T696" s="528"/>
      <c r="U696" s="528"/>
      <c r="V696" s="528"/>
      <c r="W696" s="528"/>
      <c r="X696" s="528"/>
      <c r="Y696" s="528"/>
      <c r="Z696" s="528"/>
    </row>
    <row r="697" spans="1:26" ht="18.75" hidden="1">
      <c r="A697" s="524"/>
      <c r="B697" s="529"/>
      <c r="C697" s="525"/>
      <c r="D697" s="525"/>
      <c r="E697" s="525" t="s">
        <v>19</v>
      </c>
      <c r="F697" s="525"/>
      <c r="G697" s="527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/>
      <c r="P697" s="45"/>
      <c r="Q697" s="528"/>
      <c r="R697" s="528"/>
      <c r="S697" s="528"/>
      <c r="T697" s="528"/>
      <c r="U697" s="528"/>
      <c r="V697" s="528"/>
      <c r="W697" s="528"/>
      <c r="X697" s="528"/>
      <c r="Y697" s="528"/>
      <c r="Z697" s="528"/>
    </row>
    <row r="698" spans="1:26" ht="19.5" hidden="1">
      <c r="A698" s="531"/>
      <c r="B698" s="532"/>
      <c r="C698" s="502" t="s">
        <v>16</v>
      </c>
      <c r="D698" s="658" t="s">
        <v>38</v>
      </c>
      <c r="E698" s="535"/>
      <c r="F698" s="535"/>
      <c r="G698" s="536"/>
      <c r="H698" s="174"/>
      <c r="I698" s="161"/>
      <c r="J698" s="161"/>
      <c r="K698" s="162"/>
      <c r="L698" s="162"/>
      <c r="M698" s="162"/>
      <c r="N698" s="162"/>
      <c r="O698" s="162"/>
      <c r="P698" s="162"/>
      <c r="Q698" s="503"/>
      <c r="R698" s="503"/>
      <c r="S698" s="503"/>
      <c r="T698" s="503"/>
      <c r="U698" s="503"/>
      <c r="V698" s="503"/>
      <c r="W698" s="503"/>
      <c r="X698" s="503"/>
      <c r="Y698" s="503"/>
      <c r="Z698" s="503"/>
    </row>
    <row r="699" spans="1:26" ht="18.75" hidden="1">
      <c r="A699" s="646"/>
      <c r="B699" s="502"/>
      <c r="C699" s="502"/>
      <c r="D699" s="502" t="s">
        <v>294</v>
      </c>
      <c r="E699" s="502"/>
      <c r="F699" s="502"/>
      <c r="G699" s="186"/>
      <c r="H699" s="180" t="s">
        <v>46</v>
      </c>
      <c r="I699" s="659">
        <f ca="1">IFERROR(__xludf.DUMMYFUNCTION("IMPORTRANGE(""https://docs.google.com/spreadsheets/d/1QqKyyYR6Q21VydFLVH3TRQUabQu_ym0Zz7PgGX0-kHA/edit?usp=sharing"",""แผน!IC39"")"),0)</f>
        <v>0</v>
      </c>
      <c r="J699" s="37"/>
      <c r="K699" s="38"/>
      <c r="L699" s="38"/>
      <c r="M699" s="186"/>
      <c r="N699" s="660"/>
      <c r="O699" s="38"/>
      <c r="P699" s="38"/>
      <c r="Q699" s="503"/>
      <c r="R699" s="503"/>
      <c r="S699" s="503"/>
      <c r="T699" s="503"/>
      <c r="U699" s="503"/>
      <c r="V699" s="503"/>
      <c r="W699" s="503"/>
      <c r="X699" s="503"/>
      <c r="Y699" s="503"/>
      <c r="Z699" s="503"/>
    </row>
    <row r="700" spans="1:26" ht="18.75" hidden="1">
      <c r="A700" s="646"/>
      <c r="B700" s="502"/>
      <c r="C700" s="502"/>
      <c r="D700" s="502" t="s">
        <v>295</v>
      </c>
      <c r="E700" s="502"/>
      <c r="F700" s="502"/>
      <c r="G700" s="186"/>
      <c r="H700" s="180" t="s">
        <v>35</v>
      </c>
      <c r="I700" s="659">
        <f ca="1">IFERROR(__xludf.DUMMYFUNCTION("IMPORTRANGE(""https://docs.google.com/spreadsheets/d/1QqKyyYR6Q21VydFLVH3TRQUabQu_ym0Zz7PgGX0-kHA/edit?usp=sharing"",""แผน!ID39"")"),0)</f>
        <v>0</v>
      </c>
      <c r="J700" s="37"/>
      <c r="K700" s="38"/>
      <c r="L700" s="38"/>
      <c r="M700" s="186"/>
      <c r="N700" s="660"/>
      <c r="O700" s="38"/>
      <c r="P700" s="38"/>
      <c r="Q700" s="503"/>
      <c r="R700" s="503"/>
      <c r="S700" s="503"/>
      <c r="T700" s="503"/>
      <c r="U700" s="503"/>
      <c r="V700" s="503"/>
      <c r="W700" s="503"/>
      <c r="X700" s="503"/>
      <c r="Y700" s="503"/>
      <c r="Z700" s="503"/>
    </row>
    <row r="701" spans="1:26" ht="19.5" hidden="1">
      <c r="A701" s="646"/>
      <c r="B701" s="502"/>
      <c r="C701" s="502"/>
      <c r="D701" s="502" t="s">
        <v>296</v>
      </c>
      <c r="E701" s="502"/>
      <c r="F701" s="502"/>
      <c r="G701" s="186"/>
      <c r="H701" s="188" t="s">
        <v>46</v>
      </c>
      <c r="I701" s="661">
        <f ca="1">IFERROR(__xludf.DUMMYFUNCTION("IMPORTRANGE(""https://docs.google.com/spreadsheets/d/1QqKyyYR6Q21VydFLVH3TRQUabQu_ym0Zz7PgGX0-kHA/edit?usp=sharing"",""แผน!IE39"")"),0)</f>
        <v>0</v>
      </c>
      <c r="J701" s="190"/>
      <c r="K701" s="191"/>
      <c r="L701" s="38"/>
      <c r="M701" s="186"/>
      <c r="N701" s="660"/>
      <c r="O701" s="38"/>
      <c r="P701" s="38"/>
      <c r="Q701" s="503"/>
      <c r="R701" s="503"/>
      <c r="S701" s="503"/>
      <c r="T701" s="503"/>
      <c r="U701" s="503"/>
      <c r="V701" s="503"/>
      <c r="W701" s="503"/>
      <c r="X701" s="503"/>
      <c r="Y701" s="503"/>
      <c r="Z701" s="503"/>
    </row>
    <row r="702" spans="1:26" ht="18.75" hidden="1">
      <c r="A702" s="646"/>
      <c r="B702" s="502"/>
      <c r="C702" s="502"/>
      <c r="D702" s="502"/>
      <c r="E702" s="502" t="s">
        <v>297</v>
      </c>
      <c r="F702" s="502"/>
      <c r="G702" s="186"/>
      <c r="H702" s="180" t="s">
        <v>35</v>
      </c>
      <c r="I702" s="659"/>
      <c r="J702" s="181"/>
      <c r="K702" s="38"/>
      <c r="L702" s="38"/>
      <c r="M702" s="186"/>
      <c r="N702" s="660"/>
      <c r="O702" s="38"/>
      <c r="P702" s="38"/>
      <c r="Q702" s="503"/>
      <c r="R702" s="503"/>
      <c r="S702" s="503"/>
      <c r="T702" s="503"/>
      <c r="U702" s="503"/>
      <c r="V702" s="503"/>
      <c r="W702" s="503"/>
      <c r="X702" s="503"/>
      <c r="Y702" s="503"/>
      <c r="Z702" s="503"/>
    </row>
    <row r="703" spans="1:26" ht="18.75" hidden="1">
      <c r="A703" s="646"/>
      <c r="B703" s="502"/>
      <c r="C703" s="502"/>
      <c r="D703" s="502"/>
      <c r="E703" s="502"/>
      <c r="F703" s="502"/>
      <c r="G703" s="186"/>
      <c r="H703" s="180" t="s">
        <v>34</v>
      </c>
      <c r="I703" s="659"/>
      <c r="J703" s="181"/>
      <c r="K703" s="38"/>
      <c r="L703" s="38"/>
      <c r="M703" s="186"/>
      <c r="N703" s="660"/>
      <c r="O703" s="38"/>
      <c r="P703" s="38"/>
      <c r="Q703" s="503"/>
      <c r="R703" s="503"/>
      <c r="S703" s="503"/>
      <c r="T703" s="503"/>
      <c r="U703" s="503"/>
      <c r="V703" s="503"/>
      <c r="W703" s="503"/>
      <c r="X703" s="503"/>
      <c r="Y703" s="503"/>
      <c r="Z703" s="503"/>
    </row>
    <row r="704" spans="1:26" ht="18.75" hidden="1">
      <c r="A704" s="646"/>
      <c r="B704" s="502"/>
      <c r="C704" s="502"/>
      <c r="D704" s="502"/>
      <c r="E704" s="502"/>
      <c r="F704" s="502"/>
      <c r="G704" s="186"/>
      <c r="H704" s="180" t="s">
        <v>46</v>
      </c>
      <c r="I704" s="659">
        <f ca="1">IFERROR(__xludf.DUMMYFUNCTION("IMPORTRANGE(""https://docs.google.com/spreadsheets/d/1QqKyyYR6Q21VydFLVH3TRQUabQu_ym0Zz7PgGX0-kHA/edit?usp=sharing"",""แผน!IF39"")"),0)</f>
        <v>0</v>
      </c>
      <c r="J704" s="181"/>
      <c r="K704" s="38"/>
      <c r="L704" s="38"/>
      <c r="M704" s="186"/>
      <c r="N704" s="660"/>
      <c r="O704" s="38"/>
      <c r="P704" s="38"/>
      <c r="Q704" s="503"/>
      <c r="R704" s="503"/>
      <c r="S704" s="503"/>
      <c r="T704" s="503"/>
      <c r="U704" s="503"/>
      <c r="V704" s="503"/>
      <c r="W704" s="503"/>
      <c r="X704" s="503"/>
      <c r="Y704" s="503"/>
      <c r="Z704" s="503"/>
    </row>
    <row r="705" spans="1:26" ht="18.75" hidden="1">
      <c r="A705" s="646"/>
      <c r="B705" s="502"/>
      <c r="C705" s="502"/>
      <c r="D705" s="502"/>
      <c r="E705" s="502" t="s">
        <v>298</v>
      </c>
      <c r="F705" s="502"/>
      <c r="G705" s="186"/>
      <c r="H705" s="180" t="s">
        <v>35</v>
      </c>
      <c r="I705" s="659"/>
      <c r="J705" s="181"/>
      <c r="K705" s="38"/>
      <c r="L705" s="38"/>
      <c r="M705" s="186"/>
      <c r="N705" s="660"/>
      <c r="O705" s="38"/>
      <c r="P705" s="38"/>
      <c r="Q705" s="503"/>
      <c r="R705" s="503"/>
      <c r="S705" s="503"/>
      <c r="T705" s="503"/>
      <c r="U705" s="503"/>
      <c r="V705" s="503"/>
      <c r="W705" s="503"/>
      <c r="X705" s="503"/>
      <c r="Y705" s="503"/>
      <c r="Z705" s="503"/>
    </row>
    <row r="706" spans="1:26" ht="18.75" hidden="1">
      <c r="A706" s="646"/>
      <c r="B706" s="502"/>
      <c r="C706" s="502"/>
      <c r="D706" s="502"/>
      <c r="E706" s="502"/>
      <c r="F706" s="502"/>
      <c r="G706" s="186"/>
      <c r="H706" s="180" t="s">
        <v>34</v>
      </c>
      <c r="I706" s="659"/>
      <c r="J706" s="181"/>
      <c r="K706" s="38"/>
      <c r="L706" s="38"/>
      <c r="M706" s="186"/>
      <c r="N706" s="660"/>
      <c r="O706" s="38"/>
      <c r="P706" s="38"/>
      <c r="Q706" s="503"/>
      <c r="R706" s="503"/>
      <c r="S706" s="503"/>
      <c r="T706" s="503"/>
      <c r="U706" s="503"/>
      <c r="V706" s="503"/>
      <c r="W706" s="503"/>
      <c r="X706" s="503"/>
      <c r="Y706" s="503"/>
      <c r="Z706" s="503"/>
    </row>
    <row r="707" spans="1:26" ht="18.75" hidden="1">
      <c r="A707" s="646"/>
      <c r="B707" s="502"/>
      <c r="C707" s="502"/>
      <c r="D707" s="502"/>
      <c r="E707" s="502"/>
      <c r="F707" s="502"/>
      <c r="G707" s="186"/>
      <c r="H707" s="180" t="s">
        <v>46</v>
      </c>
      <c r="I707" s="659">
        <f ca="1">IFERROR(__xludf.DUMMYFUNCTION("IMPORTRANGE(""https://docs.google.com/spreadsheets/d/1QqKyyYR6Q21VydFLVH3TRQUabQu_ym0Zz7PgGX0-kHA/edit?usp=sharing"",""แผน!IG39"")"),0)</f>
        <v>0</v>
      </c>
      <c r="J707" s="181"/>
      <c r="K707" s="38"/>
      <c r="L707" s="38"/>
      <c r="M707" s="186"/>
      <c r="N707" s="660"/>
      <c r="O707" s="38"/>
      <c r="P707" s="38"/>
      <c r="Q707" s="503"/>
      <c r="R707" s="503"/>
      <c r="S707" s="503"/>
      <c r="T707" s="503"/>
      <c r="U707" s="503"/>
      <c r="V707" s="503"/>
      <c r="W707" s="503"/>
      <c r="X707" s="503"/>
      <c r="Y707" s="503"/>
      <c r="Z707" s="503"/>
    </row>
    <row r="708" spans="1:26" ht="19.5" hidden="1">
      <c r="A708" s="646"/>
      <c r="B708" s="502"/>
      <c r="C708" s="502"/>
      <c r="D708" s="594" t="s">
        <v>299</v>
      </c>
      <c r="E708" s="502"/>
      <c r="F708" s="502"/>
      <c r="G708" s="186"/>
      <c r="H708" s="188" t="s">
        <v>46</v>
      </c>
      <c r="I708" s="661">
        <f ca="1">IFERROR(__xludf.DUMMYFUNCTION("IMPORTRANGE(""https://docs.google.com/spreadsheets/d/1QqKyyYR6Q21VydFLVH3TRQUabQu_ym0Zz7PgGX0-kHA/edit?usp=sharing"",""แผน!IH39"")"),0)</f>
        <v>0</v>
      </c>
      <c r="J708" s="190"/>
      <c r="K708" s="191"/>
      <c r="L708" s="38"/>
      <c r="M708" s="186"/>
      <c r="N708" s="660"/>
      <c r="O708" s="38"/>
      <c r="P708" s="38"/>
      <c r="Q708" s="503"/>
      <c r="R708" s="503"/>
      <c r="S708" s="503"/>
      <c r="T708" s="503"/>
      <c r="U708" s="503"/>
      <c r="V708" s="503"/>
      <c r="W708" s="503"/>
      <c r="X708" s="503"/>
      <c r="Y708" s="503"/>
      <c r="Z708" s="503"/>
    </row>
    <row r="709" spans="1:26" ht="18.75" hidden="1">
      <c r="A709" s="646"/>
      <c r="B709" s="502"/>
      <c r="C709" s="502"/>
      <c r="D709" s="502"/>
      <c r="E709" s="502" t="s">
        <v>300</v>
      </c>
      <c r="F709" s="502"/>
      <c r="G709" s="186"/>
      <c r="H709" s="180" t="s">
        <v>34</v>
      </c>
      <c r="I709" s="659"/>
      <c r="J709" s="181"/>
      <c r="K709" s="38"/>
      <c r="L709" s="660"/>
      <c r="M709" s="186"/>
      <c r="N709" s="660"/>
      <c r="O709" s="38"/>
      <c r="P709" s="38"/>
      <c r="Q709" s="503"/>
      <c r="R709" s="503"/>
      <c r="S709" s="503"/>
      <c r="T709" s="503"/>
      <c r="U709" s="503"/>
      <c r="V709" s="503"/>
      <c r="W709" s="503"/>
      <c r="X709" s="503"/>
      <c r="Y709" s="503"/>
      <c r="Z709" s="503"/>
    </row>
    <row r="710" spans="1:26" ht="18.75" hidden="1">
      <c r="A710" s="646"/>
      <c r="B710" s="502"/>
      <c r="C710" s="502"/>
      <c r="D710" s="502"/>
      <c r="E710" s="502"/>
      <c r="F710" s="502"/>
      <c r="G710" s="186"/>
      <c r="H710" s="180" t="s">
        <v>46</v>
      </c>
      <c r="I710" s="659"/>
      <c r="J710" s="181"/>
      <c r="K710" s="38"/>
      <c r="L710" s="660"/>
      <c r="M710" s="186"/>
      <c r="N710" s="660"/>
      <c r="O710" s="38"/>
      <c r="P710" s="38"/>
      <c r="Q710" s="503"/>
      <c r="R710" s="503"/>
      <c r="S710" s="503"/>
      <c r="T710" s="503"/>
      <c r="U710" s="503"/>
      <c r="V710" s="503"/>
      <c r="W710" s="503"/>
      <c r="X710" s="503"/>
      <c r="Y710" s="503"/>
      <c r="Z710" s="503"/>
    </row>
    <row r="711" spans="1:26" ht="18.75" hidden="1">
      <c r="A711" s="646"/>
      <c r="B711" s="502"/>
      <c r="C711" s="502"/>
      <c r="D711" s="502"/>
      <c r="E711" s="502" t="s">
        <v>301</v>
      </c>
      <c r="F711" s="502"/>
      <c r="G711" s="186"/>
      <c r="H711" s="174"/>
      <c r="I711" s="659"/>
      <c r="J711" s="37"/>
      <c r="K711" s="38"/>
      <c r="L711" s="660"/>
      <c r="M711" s="186"/>
      <c r="N711" s="660"/>
      <c r="O711" s="38"/>
      <c r="P711" s="38"/>
      <c r="Q711" s="503"/>
      <c r="R711" s="503"/>
      <c r="S711" s="503"/>
      <c r="T711" s="503"/>
      <c r="U711" s="503"/>
      <c r="V711" s="503"/>
      <c r="W711" s="503"/>
      <c r="X711" s="503"/>
      <c r="Y711" s="503"/>
      <c r="Z711" s="503"/>
    </row>
    <row r="712" spans="1:26" ht="18.75" hidden="1">
      <c r="A712" s="646"/>
      <c r="B712" s="502"/>
      <c r="C712" s="502"/>
      <c r="D712" s="502"/>
      <c r="E712" s="502"/>
      <c r="F712" s="502" t="s">
        <v>302</v>
      </c>
      <c r="G712" s="186"/>
      <c r="H712" s="180" t="s">
        <v>35</v>
      </c>
      <c r="I712" s="659"/>
      <c r="J712" s="181"/>
      <c r="K712" s="38"/>
      <c r="L712" s="660"/>
      <c r="M712" s="186"/>
      <c r="N712" s="660"/>
      <c r="O712" s="38"/>
      <c r="P712" s="38"/>
      <c r="Q712" s="503"/>
      <c r="R712" s="503"/>
      <c r="S712" s="503"/>
      <c r="T712" s="503"/>
      <c r="U712" s="503"/>
      <c r="V712" s="503"/>
      <c r="W712" s="503"/>
      <c r="X712" s="503"/>
      <c r="Y712" s="503"/>
      <c r="Z712" s="503"/>
    </row>
    <row r="713" spans="1:26" ht="18.75" hidden="1">
      <c r="A713" s="646"/>
      <c r="B713" s="502"/>
      <c r="C713" s="502"/>
      <c r="D713" s="502"/>
      <c r="E713" s="502"/>
      <c r="F713" s="502"/>
      <c r="G713" s="186"/>
      <c r="H713" s="180" t="s">
        <v>34</v>
      </c>
      <c r="I713" s="659"/>
      <c r="J713" s="181"/>
      <c r="K713" s="38"/>
      <c r="L713" s="660"/>
      <c r="M713" s="186"/>
      <c r="N713" s="660"/>
      <c r="O713" s="38"/>
      <c r="P713" s="38"/>
      <c r="Q713" s="503"/>
      <c r="R713" s="503"/>
      <c r="S713" s="503"/>
      <c r="T713" s="503"/>
      <c r="U713" s="503"/>
      <c r="V713" s="503"/>
      <c r="W713" s="503"/>
      <c r="X713" s="503"/>
      <c r="Y713" s="503"/>
      <c r="Z713" s="503"/>
    </row>
    <row r="714" spans="1:26" ht="18.75" hidden="1">
      <c r="A714" s="646"/>
      <c r="B714" s="502"/>
      <c r="C714" s="502"/>
      <c r="D714" s="502"/>
      <c r="E714" s="502"/>
      <c r="F714" s="502"/>
      <c r="G714" s="186"/>
      <c r="H714" s="180" t="s">
        <v>46</v>
      </c>
      <c r="I714" s="659"/>
      <c r="J714" s="181"/>
      <c r="K714" s="38"/>
      <c r="L714" s="660"/>
      <c r="M714" s="186"/>
      <c r="N714" s="660"/>
      <c r="O714" s="38"/>
      <c r="P714" s="38"/>
      <c r="Q714" s="503"/>
      <c r="R714" s="503"/>
      <c r="S714" s="503"/>
      <c r="T714" s="503"/>
      <c r="U714" s="503"/>
      <c r="V714" s="503"/>
      <c r="W714" s="503"/>
      <c r="X714" s="503"/>
      <c r="Y714" s="503"/>
      <c r="Z714" s="503"/>
    </row>
    <row r="715" spans="1:26" ht="18.75" hidden="1">
      <c r="A715" s="646"/>
      <c r="B715" s="502"/>
      <c r="C715" s="502"/>
      <c r="D715" s="502"/>
      <c r="E715" s="502"/>
      <c r="F715" s="502" t="s">
        <v>303</v>
      </c>
      <c r="G715" s="186"/>
      <c r="H715" s="180" t="s">
        <v>35</v>
      </c>
      <c r="I715" s="659"/>
      <c r="J715" s="181"/>
      <c r="K715" s="38"/>
      <c r="L715" s="660"/>
      <c r="M715" s="186"/>
      <c r="N715" s="660"/>
      <c r="O715" s="38"/>
      <c r="P715" s="38"/>
      <c r="Q715" s="503"/>
      <c r="R715" s="503"/>
      <c r="S715" s="503"/>
      <c r="T715" s="503"/>
      <c r="U715" s="503"/>
      <c r="V715" s="503"/>
      <c r="W715" s="503"/>
      <c r="X715" s="503"/>
      <c r="Y715" s="503"/>
      <c r="Z715" s="503"/>
    </row>
    <row r="716" spans="1:26" ht="18.75" hidden="1">
      <c r="A716" s="646"/>
      <c r="B716" s="502"/>
      <c r="C716" s="502"/>
      <c r="D716" s="502"/>
      <c r="E716" s="502"/>
      <c r="F716" s="502"/>
      <c r="G716" s="186"/>
      <c r="H716" s="180" t="s">
        <v>34</v>
      </c>
      <c r="I716" s="659"/>
      <c r="J716" s="181"/>
      <c r="K716" s="38"/>
      <c r="L716" s="660"/>
      <c r="M716" s="186"/>
      <c r="N716" s="660"/>
      <c r="O716" s="38"/>
      <c r="P716" s="38"/>
      <c r="Q716" s="503"/>
      <c r="R716" s="503"/>
      <c r="S716" s="503"/>
      <c r="T716" s="503"/>
      <c r="U716" s="503"/>
      <c r="V716" s="503"/>
      <c r="W716" s="503"/>
      <c r="X716" s="503"/>
      <c r="Y716" s="503"/>
      <c r="Z716" s="503"/>
    </row>
    <row r="717" spans="1:26" ht="18.75" hidden="1">
      <c r="A717" s="646"/>
      <c r="B717" s="502"/>
      <c r="C717" s="502"/>
      <c r="D717" s="502"/>
      <c r="E717" s="502"/>
      <c r="F717" s="502"/>
      <c r="G717" s="186"/>
      <c r="H717" s="180" t="s">
        <v>46</v>
      </c>
      <c r="I717" s="659"/>
      <c r="J717" s="181"/>
      <c r="K717" s="38"/>
      <c r="L717" s="660"/>
      <c r="M717" s="186"/>
      <c r="N717" s="660"/>
      <c r="O717" s="38"/>
      <c r="P717" s="38"/>
      <c r="Q717" s="503"/>
      <c r="R717" s="503"/>
      <c r="S717" s="503"/>
      <c r="T717" s="503"/>
      <c r="U717" s="503"/>
      <c r="V717" s="503"/>
      <c r="W717" s="503"/>
      <c r="X717" s="503"/>
      <c r="Y717" s="503"/>
      <c r="Z717" s="503"/>
    </row>
    <row r="718" spans="1:26" ht="18.75" hidden="1">
      <c r="A718" s="646"/>
      <c r="B718" s="502"/>
      <c r="C718" s="502"/>
      <c r="D718" s="502" t="s">
        <v>304</v>
      </c>
      <c r="E718" s="502"/>
      <c r="F718" s="502"/>
      <c r="G718" s="186"/>
      <c r="H718" s="180" t="s">
        <v>35</v>
      </c>
      <c r="I718" s="659"/>
      <c r="J718" s="37"/>
      <c r="K718" s="38"/>
      <c r="L718" s="38"/>
      <c r="M718" s="186"/>
      <c r="N718" s="660"/>
      <c r="O718" s="38"/>
      <c r="P718" s="38"/>
      <c r="Q718" s="503"/>
      <c r="R718" s="503"/>
      <c r="S718" s="503"/>
      <c r="T718" s="503"/>
      <c r="U718" s="503"/>
      <c r="V718" s="503"/>
      <c r="W718" s="503"/>
      <c r="X718" s="503"/>
      <c r="Y718" s="503"/>
      <c r="Z718" s="503"/>
    </row>
    <row r="719" spans="1:26" ht="18.75" hidden="1">
      <c r="A719" s="646"/>
      <c r="B719" s="502"/>
      <c r="C719" s="502"/>
      <c r="D719" s="502"/>
      <c r="E719" s="502"/>
      <c r="F719" s="502"/>
      <c r="G719" s="186"/>
      <c r="H719" s="180" t="s">
        <v>34</v>
      </c>
      <c r="I719" s="659"/>
      <c r="J719" s="37"/>
      <c r="K719" s="38"/>
      <c r="L719" s="660"/>
      <c r="M719" s="186"/>
      <c r="N719" s="660"/>
      <c r="O719" s="38"/>
      <c r="P719" s="38"/>
      <c r="Q719" s="503"/>
      <c r="R719" s="503"/>
      <c r="S719" s="503"/>
      <c r="T719" s="503"/>
      <c r="U719" s="503"/>
      <c r="V719" s="503"/>
      <c r="W719" s="503"/>
      <c r="X719" s="503"/>
      <c r="Y719" s="503"/>
      <c r="Z719" s="503"/>
    </row>
    <row r="720" spans="1:26" ht="18.75" hidden="1">
      <c r="A720" s="646"/>
      <c r="B720" s="502"/>
      <c r="C720" s="502"/>
      <c r="D720" s="502"/>
      <c r="E720" s="502"/>
      <c r="F720" s="502"/>
      <c r="G720" s="186"/>
      <c r="H720" s="180" t="s">
        <v>46</v>
      </c>
      <c r="I720" s="659">
        <f ca="1">IFERROR(__xludf.DUMMYFUNCTION("IMPORTRANGE(""https://docs.google.com/spreadsheets/d/1QqKyyYR6Q21VydFLVH3TRQUabQu_ym0Zz7PgGX0-kHA/edit?usp=sharing"",""แผน!II39"")"),0)</f>
        <v>0</v>
      </c>
      <c r="J720" s="37"/>
      <c r="K720" s="38"/>
      <c r="L720" s="660"/>
      <c r="M720" s="186"/>
      <c r="N720" s="660"/>
      <c r="O720" s="38"/>
      <c r="P720" s="38"/>
      <c r="Q720" s="503"/>
      <c r="R720" s="503"/>
      <c r="S720" s="503"/>
      <c r="T720" s="503"/>
      <c r="U720" s="503"/>
      <c r="V720" s="503"/>
      <c r="W720" s="503"/>
      <c r="X720" s="503"/>
      <c r="Y720" s="503"/>
      <c r="Z720" s="503"/>
    </row>
    <row r="721" spans="1:26" ht="19.5" hidden="1">
      <c r="A721" s="646"/>
      <c r="B721" s="502"/>
      <c r="C721" s="502"/>
      <c r="D721" s="502" t="s">
        <v>305</v>
      </c>
      <c r="E721" s="502"/>
      <c r="F721" s="502"/>
      <c r="G721" s="186"/>
      <c r="H721" s="188" t="s">
        <v>35</v>
      </c>
      <c r="I721" s="661">
        <f ca="1">IFERROR(__xludf.DUMMYFUNCTION("IMPORTRANGE(""https://docs.google.com/spreadsheets/d/1QqKyyYR6Q21VydFLVH3TRQUabQu_ym0Zz7PgGX0-kHA/edit?usp=sharing"",""แผน!IJ39"")"),0)</f>
        <v>0</v>
      </c>
      <c r="J721" s="190"/>
      <c r="K721" s="191"/>
      <c r="L721" s="660"/>
      <c r="M721" s="186"/>
      <c r="N721" s="660"/>
      <c r="O721" s="38"/>
      <c r="P721" s="38"/>
      <c r="Q721" s="503"/>
      <c r="R721" s="503"/>
      <c r="S721" s="503"/>
      <c r="T721" s="503"/>
      <c r="U721" s="503"/>
      <c r="V721" s="503"/>
      <c r="W721" s="503"/>
      <c r="X721" s="503"/>
      <c r="Y721" s="503"/>
      <c r="Z721" s="503"/>
    </row>
    <row r="722" spans="1:26" ht="19.5" hidden="1">
      <c r="A722" s="646"/>
      <c r="B722" s="502"/>
      <c r="C722" s="502"/>
      <c r="D722" s="502"/>
      <c r="E722" s="502"/>
      <c r="F722" s="502"/>
      <c r="G722" s="186"/>
      <c r="H722" s="188" t="s">
        <v>46</v>
      </c>
      <c r="I722" s="661">
        <f ca="1">IFERROR(__xludf.DUMMYFUNCTION("IMPORTRANGE(""https://docs.google.com/spreadsheets/d/1QqKyyYR6Q21VydFLVH3TRQUabQu_ym0Zz7PgGX0-kHA/edit?usp=sharing"",""แผน!IK39"")"),0)</f>
        <v>0</v>
      </c>
      <c r="J722" s="190"/>
      <c r="K722" s="191"/>
      <c r="L722" s="38"/>
      <c r="M722" s="186"/>
      <c r="N722" s="660"/>
      <c r="O722" s="38"/>
      <c r="P722" s="38"/>
      <c r="Q722" s="503"/>
      <c r="R722" s="503"/>
      <c r="S722" s="503"/>
      <c r="T722" s="503"/>
      <c r="U722" s="503"/>
      <c r="V722" s="503"/>
      <c r="W722" s="503"/>
      <c r="X722" s="503"/>
      <c r="Y722" s="503"/>
      <c r="Z722" s="503"/>
    </row>
    <row r="723" spans="1:26" ht="18.75" hidden="1">
      <c r="A723" s="646"/>
      <c r="B723" s="502"/>
      <c r="C723" s="502"/>
      <c r="D723" s="502"/>
      <c r="E723" s="502" t="s">
        <v>306</v>
      </c>
      <c r="F723" s="502"/>
      <c r="G723" s="186"/>
      <c r="H723" s="180" t="s">
        <v>35</v>
      </c>
      <c r="I723" s="659">
        <f ca="1">IFERROR(__xludf.DUMMYFUNCTION("IMPORTRANGE(""https://docs.google.com/spreadsheets/d/1QqKyyYR6Q21VydFLVH3TRQUabQu_ym0Zz7PgGX0-kHA/edit?usp=sharing"",""แผน!IL39"")"),0)</f>
        <v>0</v>
      </c>
      <c r="J723" s="37"/>
      <c r="K723" s="38"/>
      <c r="L723" s="38"/>
      <c r="M723" s="186"/>
      <c r="N723" s="660"/>
      <c r="O723" s="38"/>
      <c r="P723" s="38"/>
      <c r="Q723" s="503"/>
      <c r="R723" s="503"/>
      <c r="S723" s="503"/>
      <c r="T723" s="503"/>
      <c r="U723" s="503"/>
      <c r="V723" s="503"/>
      <c r="W723" s="503"/>
      <c r="X723" s="503"/>
      <c r="Y723" s="503"/>
      <c r="Z723" s="503"/>
    </row>
    <row r="724" spans="1:26" ht="18.75" hidden="1">
      <c r="A724" s="646"/>
      <c r="B724" s="502"/>
      <c r="C724" s="502"/>
      <c r="D724" s="502"/>
      <c r="E724" s="502"/>
      <c r="F724" s="502"/>
      <c r="G724" s="186"/>
      <c r="H724" s="180" t="s">
        <v>34</v>
      </c>
      <c r="I724" s="659"/>
      <c r="J724" s="37"/>
      <c r="K724" s="38"/>
      <c r="L724" s="660"/>
      <c r="M724" s="186"/>
      <c r="N724" s="660"/>
      <c r="O724" s="38"/>
      <c r="P724" s="38"/>
      <c r="Q724" s="503"/>
      <c r="R724" s="503"/>
      <c r="S724" s="503"/>
      <c r="T724" s="503"/>
      <c r="U724" s="503"/>
      <c r="V724" s="503"/>
      <c r="W724" s="503"/>
      <c r="X724" s="503"/>
      <c r="Y724" s="503"/>
      <c r="Z724" s="503"/>
    </row>
    <row r="725" spans="1:26" ht="18.75" hidden="1">
      <c r="A725" s="646"/>
      <c r="B725" s="502"/>
      <c r="C725" s="502"/>
      <c r="D725" s="502"/>
      <c r="E725" s="502"/>
      <c r="F725" s="502"/>
      <c r="G725" s="186"/>
      <c r="H725" s="180" t="s">
        <v>46</v>
      </c>
      <c r="I725" s="659">
        <f ca="1">IFERROR(__xludf.DUMMYFUNCTION("IMPORTRANGE(""https://docs.google.com/spreadsheets/d/1QqKyyYR6Q21VydFLVH3TRQUabQu_ym0Zz7PgGX0-kHA/edit?usp=sharing"",""แผน!IM39"")"),0)</f>
        <v>0</v>
      </c>
      <c r="J725" s="37"/>
      <c r="K725" s="38"/>
      <c r="L725" s="660"/>
      <c r="M725" s="186"/>
      <c r="N725" s="660"/>
      <c r="O725" s="38"/>
      <c r="P725" s="38"/>
      <c r="Q725" s="503"/>
      <c r="R725" s="503"/>
      <c r="S725" s="503"/>
      <c r="T725" s="503"/>
      <c r="U725" s="503"/>
      <c r="V725" s="503"/>
      <c r="W725" s="503"/>
      <c r="X725" s="503"/>
      <c r="Y725" s="503"/>
      <c r="Z725" s="503"/>
    </row>
    <row r="726" spans="1:26" ht="18.75" hidden="1">
      <c r="A726" s="646"/>
      <c r="B726" s="502"/>
      <c r="C726" s="502"/>
      <c r="D726" s="502"/>
      <c r="E726" s="502" t="s">
        <v>307</v>
      </c>
      <c r="F726" s="502"/>
      <c r="G726" s="186"/>
      <c r="H726" s="180" t="s">
        <v>35</v>
      </c>
      <c r="I726" s="659">
        <f ca="1">IFERROR(__xludf.DUMMYFUNCTION("IMPORTRANGE(""https://docs.google.com/spreadsheets/d/1QqKyyYR6Q21VydFLVH3TRQUabQu_ym0Zz7PgGX0-kHA/edit?usp=sharing"",""แผน!IN39"")"),0)</f>
        <v>0</v>
      </c>
      <c r="J726" s="37"/>
      <c r="K726" s="38"/>
      <c r="L726" s="38"/>
      <c r="M726" s="186"/>
      <c r="N726" s="660"/>
      <c r="O726" s="38"/>
      <c r="P726" s="38"/>
      <c r="Q726" s="503"/>
      <c r="R726" s="503"/>
      <c r="S726" s="503"/>
      <c r="T726" s="503"/>
      <c r="U726" s="503"/>
      <c r="V726" s="503"/>
      <c r="W726" s="503"/>
      <c r="X726" s="503"/>
      <c r="Y726" s="503"/>
      <c r="Z726" s="503"/>
    </row>
    <row r="727" spans="1:26" ht="18.75" hidden="1">
      <c r="A727" s="646"/>
      <c r="B727" s="502"/>
      <c r="C727" s="502"/>
      <c r="D727" s="502"/>
      <c r="E727" s="502"/>
      <c r="F727" s="502"/>
      <c r="G727" s="186"/>
      <c r="H727" s="180" t="s">
        <v>34</v>
      </c>
      <c r="I727" s="659"/>
      <c r="J727" s="37"/>
      <c r="K727" s="38"/>
      <c r="L727" s="660"/>
      <c r="M727" s="186"/>
      <c r="N727" s="660"/>
      <c r="O727" s="38"/>
      <c r="P727" s="38"/>
      <c r="Q727" s="503"/>
      <c r="R727" s="503"/>
      <c r="S727" s="503"/>
      <c r="T727" s="503"/>
      <c r="U727" s="503"/>
      <c r="V727" s="503"/>
      <c r="W727" s="503"/>
      <c r="X727" s="503"/>
      <c r="Y727" s="503"/>
      <c r="Z727" s="503"/>
    </row>
    <row r="728" spans="1:26" ht="18.75" hidden="1">
      <c r="A728" s="646"/>
      <c r="B728" s="502"/>
      <c r="C728" s="502"/>
      <c r="D728" s="502"/>
      <c r="E728" s="502"/>
      <c r="F728" s="502"/>
      <c r="G728" s="186"/>
      <c r="H728" s="180" t="s">
        <v>46</v>
      </c>
      <c r="I728" s="659">
        <f ca="1">IFERROR(__xludf.DUMMYFUNCTION("IMPORTRANGE(""https://docs.google.com/spreadsheets/d/1QqKyyYR6Q21VydFLVH3TRQUabQu_ym0Zz7PgGX0-kHA/edit?usp=sharing"",""แผน!IO39"")"),0)</f>
        <v>0</v>
      </c>
      <c r="J728" s="37"/>
      <c r="K728" s="38"/>
      <c r="L728" s="660"/>
      <c r="M728" s="186"/>
      <c r="N728" s="660"/>
      <c r="O728" s="38"/>
      <c r="P728" s="38"/>
      <c r="Q728" s="503"/>
      <c r="R728" s="503"/>
      <c r="S728" s="503"/>
      <c r="T728" s="503"/>
      <c r="U728" s="503"/>
      <c r="V728" s="503"/>
      <c r="W728" s="503"/>
      <c r="X728" s="503"/>
      <c r="Y728" s="503"/>
      <c r="Z728" s="503"/>
    </row>
    <row r="729" spans="1:26" ht="19.5" hidden="1">
      <c r="A729" s="646"/>
      <c r="B729" s="502"/>
      <c r="C729" s="502"/>
      <c r="D729" s="502" t="s">
        <v>308</v>
      </c>
      <c r="E729" s="502"/>
      <c r="F729" s="502"/>
      <c r="G729" s="186"/>
      <c r="H729" s="188" t="s">
        <v>46</v>
      </c>
      <c r="I729" s="661">
        <f ca="1">IFERROR(__xludf.DUMMYFUNCTION("IMPORTRANGE(""https://docs.google.com/spreadsheets/d/1QqKyyYR6Q21VydFLVH3TRQUabQu_ym0Zz7PgGX0-kHA/edit?usp=sharing"",""แผน!IP39"")"),0)</f>
        <v>0</v>
      </c>
      <c r="J729" s="190"/>
      <c r="K729" s="191"/>
      <c r="L729" s="38"/>
      <c r="M729" s="186"/>
      <c r="N729" s="660"/>
      <c r="O729" s="38"/>
      <c r="P729" s="38"/>
      <c r="Q729" s="503"/>
      <c r="R729" s="503"/>
      <c r="S729" s="503"/>
      <c r="T729" s="503"/>
      <c r="U729" s="503"/>
      <c r="V729" s="503"/>
      <c r="W729" s="503"/>
      <c r="X729" s="503"/>
      <c r="Y729" s="503"/>
      <c r="Z729" s="503"/>
    </row>
    <row r="730" spans="1:26" ht="18.75" hidden="1">
      <c r="A730" s="646"/>
      <c r="B730" s="502"/>
      <c r="C730" s="502"/>
      <c r="D730" s="502"/>
      <c r="E730" s="502" t="s">
        <v>309</v>
      </c>
      <c r="F730" s="502"/>
      <c r="G730" s="186"/>
      <c r="H730" s="180" t="s">
        <v>35</v>
      </c>
      <c r="I730" s="659"/>
      <c r="J730" s="181"/>
      <c r="K730" s="38"/>
      <c r="L730" s="660"/>
      <c r="M730" s="38"/>
      <c r="N730" s="660"/>
      <c r="O730" s="38"/>
      <c r="P730" s="38"/>
      <c r="Q730" s="503"/>
      <c r="R730" s="503"/>
      <c r="S730" s="503"/>
      <c r="T730" s="503"/>
      <c r="U730" s="503"/>
      <c r="V730" s="503"/>
      <c r="W730" s="503"/>
      <c r="X730" s="503"/>
      <c r="Y730" s="503"/>
      <c r="Z730" s="503"/>
    </row>
    <row r="731" spans="1:26" ht="18.75" hidden="1">
      <c r="A731" s="646"/>
      <c r="B731" s="502"/>
      <c r="C731" s="502"/>
      <c r="D731" s="502"/>
      <c r="E731" s="502"/>
      <c r="F731" s="502"/>
      <c r="G731" s="186"/>
      <c r="H731" s="180" t="s">
        <v>34</v>
      </c>
      <c r="I731" s="659"/>
      <c r="J731" s="181"/>
      <c r="K731" s="38"/>
      <c r="L731" s="660"/>
      <c r="M731" s="38"/>
      <c r="N731" s="660"/>
      <c r="O731" s="38"/>
      <c r="P731" s="38"/>
      <c r="Q731" s="503"/>
      <c r="R731" s="503"/>
      <c r="S731" s="503"/>
      <c r="T731" s="503"/>
      <c r="U731" s="503"/>
      <c r="V731" s="503"/>
      <c r="W731" s="503"/>
      <c r="X731" s="503"/>
      <c r="Y731" s="503"/>
      <c r="Z731" s="503"/>
    </row>
    <row r="732" spans="1:26" ht="18.75" hidden="1">
      <c r="A732" s="646"/>
      <c r="B732" s="502"/>
      <c r="C732" s="502"/>
      <c r="D732" s="502"/>
      <c r="E732" s="502"/>
      <c r="F732" s="502"/>
      <c r="G732" s="186"/>
      <c r="H732" s="180" t="s">
        <v>46</v>
      </c>
      <c r="I732" s="659"/>
      <c r="J732" s="181"/>
      <c r="K732" s="38"/>
      <c r="L732" s="660"/>
      <c r="M732" s="38"/>
      <c r="N732" s="660"/>
      <c r="O732" s="38"/>
      <c r="P732" s="38"/>
      <c r="Q732" s="503"/>
      <c r="R732" s="503"/>
      <c r="S732" s="503"/>
      <c r="T732" s="503"/>
      <c r="U732" s="503"/>
      <c r="V732" s="503"/>
      <c r="W732" s="503"/>
      <c r="X732" s="503"/>
      <c r="Y732" s="503"/>
      <c r="Z732" s="503"/>
    </row>
    <row r="733" spans="1:26" ht="18.75" hidden="1">
      <c r="A733" s="646"/>
      <c r="B733" s="502"/>
      <c r="C733" s="502"/>
      <c r="D733" s="502"/>
      <c r="E733" s="502" t="s">
        <v>310</v>
      </c>
      <c r="F733" s="502"/>
      <c r="G733" s="186"/>
      <c r="H733" s="180" t="s">
        <v>35</v>
      </c>
      <c r="I733" s="659"/>
      <c r="J733" s="181"/>
      <c r="K733" s="38"/>
      <c r="L733" s="660"/>
      <c r="M733" s="38"/>
      <c r="N733" s="660"/>
      <c r="O733" s="38"/>
      <c r="P733" s="38"/>
      <c r="Q733" s="503"/>
      <c r="R733" s="503"/>
      <c r="S733" s="503"/>
      <c r="T733" s="503"/>
      <c r="U733" s="503"/>
      <c r="V733" s="503"/>
      <c r="W733" s="503"/>
      <c r="X733" s="503"/>
      <c r="Y733" s="503"/>
      <c r="Z733" s="503"/>
    </row>
    <row r="734" spans="1:26" ht="18.75" hidden="1">
      <c r="A734" s="646"/>
      <c r="B734" s="502"/>
      <c r="C734" s="502"/>
      <c r="D734" s="502"/>
      <c r="E734" s="502"/>
      <c r="F734" s="502"/>
      <c r="G734" s="186"/>
      <c r="H734" s="180" t="s">
        <v>34</v>
      </c>
      <c r="I734" s="659"/>
      <c r="J734" s="181"/>
      <c r="K734" s="38"/>
      <c r="L734" s="660"/>
      <c r="M734" s="38"/>
      <c r="N734" s="660"/>
      <c r="O734" s="38"/>
      <c r="P734" s="38"/>
      <c r="Q734" s="503"/>
      <c r="R734" s="503"/>
      <c r="S734" s="503"/>
      <c r="T734" s="503"/>
      <c r="U734" s="503"/>
      <c r="V734" s="503"/>
      <c r="W734" s="503"/>
      <c r="X734" s="503"/>
      <c r="Y734" s="503"/>
      <c r="Z734" s="503"/>
    </row>
    <row r="735" spans="1:26" ht="19.5" hidden="1">
      <c r="A735" s="662"/>
      <c r="B735" s="663" t="s">
        <v>311</v>
      </c>
      <c r="C735" s="362"/>
      <c r="D735" s="362"/>
      <c r="E735" s="362"/>
      <c r="F735" s="362"/>
      <c r="G735" s="637"/>
      <c r="H735" s="363" t="s">
        <v>46</v>
      </c>
      <c r="I735" s="664"/>
      <c r="J735" s="365"/>
      <c r="K735" s="435"/>
      <c r="L735" s="665"/>
      <c r="M735" s="435"/>
      <c r="N735" s="665"/>
      <c r="O735" s="435"/>
      <c r="P735" s="435"/>
      <c r="Q735" s="503"/>
      <c r="R735" s="503"/>
      <c r="S735" s="503"/>
      <c r="T735" s="503"/>
      <c r="U735" s="503"/>
      <c r="V735" s="503"/>
      <c r="W735" s="503"/>
      <c r="X735" s="503"/>
      <c r="Y735" s="503"/>
      <c r="Z735" s="503"/>
    </row>
    <row r="736" spans="1:26" ht="19.5" hidden="1">
      <c r="A736" s="666">
        <v>9</v>
      </c>
      <c r="B736" s="667" t="s">
        <v>312</v>
      </c>
      <c r="C736" s="668"/>
      <c r="D736" s="668"/>
      <c r="E736" s="668"/>
      <c r="F736" s="668"/>
      <c r="G736" s="669"/>
      <c r="H736" s="670" t="s">
        <v>46</v>
      </c>
      <c r="I736" s="671"/>
      <c r="J736" s="671"/>
      <c r="K736" s="672"/>
      <c r="L736" s="673"/>
      <c r="M736" s="673"/>
      <c r="N736" s="673"/>
      <c r="O736" s="673"/>
      <c r="P736" s="673"/>
      <c r="Q736" s="528"/>
      <c r="R736" s="528"/>
      <c r="S736" s="528"/>
      <c r="T736" s="528"/>
      <c r="U736" s="528"/>
      <c r="V736" s="528"/>
      <c r="W736" s="528"/>
      <c r="X736" s="528"/>
      <c r="Y736" s="528"/>
      <c r="Z736" s="528"/>
    </row>
    <row r="737" spans="1:26" ht="19.5" hidden="1">
      <c r="A737" s="524"/>
      <c r="B737" s="525"/>
      <c r="C737" s="525" t="s">
        <v>16</v>
      </c>
      <c r="D737" s="727" t="s">
        <v>17</v>
      </c>
      <c r="E737" s="723"/>
      <c r="F737" s="723"/>
      <c r="G737" s="527"/>
      <c r="H737" s="559" t="s">
        <v>12</v>
      </c>
      <c r="I737" s="44"/>
      <c r="J737" s="44"/>
      <c r="K737" s="45"/>
      <c r="L737" s="560">
        <f t="shared" ref="L737:N737" si="204">L738+L739</f>
        <v>0</v>
      </c>
      <c r="M737" s="560">
        <f t="shared" si="204"/>
        <v>0</v>
      </c>
      <c r="N737" s="560">
        <f t="shared" si="204"/>
        <v>0</v>
      </c>
      <c r="O737" s="560"/>
      <c r="P737" s="560"/>
      <c r="Q737" s="528"/>
      <c r="R737" s="528"/>
      <c r="S737" s="528"/>
      <c r="T737" s="528"/>
      <c r="U737" s="528"/>
      <c r="V737" s="528"/>
      <c r="W737" s="528"/>
      <c r="X737" s="528"/>
      <c r="Y737" s="528"/>
      <c r="Z737" s="528"/>
    </row>
    <row r="738" spans="1:26" ht="18.75" hidden="1">
      <c r="A738" s="524"/>
      <c r="B738" s="525"/>
      <c r="C738" s="525"/>
      <c r="D738" s="526"/>
      <c r="E738" s="525" t="s">
        <v>184</v>
      </c>
      <c r="F738" s="525"/>
      <c r="G738" s="527"/>
      <c r="H738" s="164" t="s">
        <v>12</v>
      </c>
      <c r="I738" s="44"/>
      <c r="J738" s="44"/>
      <c r="K738" s="45"/>
      <c r="L738" s="45">
        <f t="shared" ref="L738:N738" si="205">L741+L748</f>
        <v>0</v>
      </c>
      <c r="M738" s="45">
        <f t="shared" si="205"/>
        <v>0</v>
      </c>
      <c r="N738" s="45">
        <f t="shared" si="205"/>
        <v>0</v>
      </c>
      <c r="O738" s="45"/>
      <c r="P738" s="45"/>
      <c r="Q738" s="528"/>
      <c r="R738" s="528"/>
      <c r="S738" s="528"/>
      <c r="T738" s="528"/>
      <c r="U738" s="528"/>
      <c r="V738" s="528"/>
      <c r="W738" s="528"/>
      <c r="X738" s="528"/>
      <c r="Y738" s="528"/>
      <c r="Z738" s="528"/>
    </row>
    <row r="739" spans="1:26" ht="18.75" hidden="1">
      <c r="A739" s="524"/>
      <c r="B739" s="529"/>
      <c r="C739" s="525"/>
      <c r="D739" s="526"/>
      <c r="E739" s="525" t="s">
        <v>185</v>
      </c>
      <c r="F739" s="525"/>
      <c r="G739" s="527"/>
      <c r="H739" s="164" t="s">
        <v>12</v>
      </c>
      <c r="I739" s="44"/>
      <c r="J739" s="44"/>
      <c r="K739" s="45"/>
      <c r="L739" s="45">
        <f t="shared" ref="L739:N739" si="206">L742+L749</f>
        <v>0</v>
      </c>
      <c r="M739" s="45">
        <f t="shared" si="206"/>
        <v>0</v>
      </c>
      <c r="N739" s="45">
        <f t="shared" si="206"/>
        <v>0</v>
      </c>
      <c r="O739" s="45"/>
      <c r="P739" s="45"/>
      <c r="Q739" s="528"/>
      <c r="R739" s="528"/>
      <c r="S739" s="528"/>
      <c r="T739" s="528"/>
      <c r="U739" s="528"/>
      <c r="V739" s="528"/>
      <c r="W739" s="528"/>
      <c r="X739" s="528"/>
      <c r="Y739" s="528"/>
      <c r="Z739" s="528"/>
    </row>
    <row r="740" spans="1:26" ht="19.5" hidden="1">
      <c r="A740" s="524"/>
      <c r="B740" s="529"/>
      <c r="C740" s="525"/>
      <c r="D740" s="674" t="s">
        <v>20</v>
      </c>
      <c r="E740" s="525"/>
      <c r="F740" s="525"/>
      <c r="G740" s="527"/>
      <c r="H740" s="559" t="s">
        <v>12</v>
      </c>
      <c r="I740" s="165"/>
      <c r="J740" s="165"/>
      <c r="K740" s="166"/>
      <c r="L740" s="560">
        <f t="shared" ref="L740:N740" si="207">L741+L742</f>
        <v>0</v>
      </c>
      <c r="M740" s="560">
        <f t="shared" si="207"/>
        <v>0</v>
      </c>
      <c r="N740" s="560">
        <f t="shared" si="207"/>
        <v>0</v>
      </c>
      <c r="O740" s="560"/>
      <c r="P740" s="560"/>
      <c r="Q740" s="528"/>
      <c r="R740" s="528"/>
      <c r="S740" s="528"/>
      <c r="T740" s="528"/>
      <c r="U740" s="528"/>
      <c r="V740" s="528"/>
      <c r="W740" s="528"/>
      <c r="X740" s="528"/>
      <c r="Y740" s="528"/>
      <c r="Z740" s="528"/>
    </row>
    <row r="741" spans="1:26" ht="18.75" hidden="1">
      <c r="A741" s="524"/>
      <c r="B741" s="529"/>
      <c r="C741" s="525"/>
      <c r="D741" s="526"/>
      <c r="E741" s="525" t="s">
        <v>184</v>
      </c>
      <c r="F741" s="525"/>
      <c r="G741" s="527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/>
      <c r="P741" s="45"/>
      <c r="Q741" s="528"/>
      <c r="R741" s="528"/>
      <c r="S741" s="528"/>
      <c r="T741" s="528"/>
      <c r="U741" s="528"/>
      <c r="V741" s="528"/>
      <c r="W741" s="528"/>
      <c r="X741" s="528"/>
      <c r="Y741" s="528"/>
      <c r="Z741" s="528"/>
    </row>
    <row r="742" spans="1:26" ht="18.75" hidden="1">
      <c r="A742" s="524"/>
      <c r="B742" s="529"/>
      <c r="C742" s="525"/>
      <c r="D742" s="526"/>
      <c r="E742" s="525" t="s">
        <v>185</v>
      </c>
      <c r="F742" s="525"/>
      <c r="G742" s="527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/>
      <c r="P742" s="45"/>
      <c r="Q742" s="528"/>
      <c r="R742" s="528"/>
      <c r="S742" s="528"/>
      <c r="T742" s="528"/>
      <c r="U742" s="528"/>
      <c r="V742" s="528"/>
      <c r="W742" s="528"/>
      <c r="X742" s="528"/>
      <c r="Y742" s="528"/>
      <c r="Z742" s="528"/>
    </row>
    <row r="743" spans="1:26" ht="18.75" hidden="1">
      <c r="A743" s="562"/>
      <c r="B743" s="529"/>
      <c r="C743" s="525"/>
      <c r="D743" s="525"/>
      <c r="E743" s="525"/>
      <c r="F743" s="525" t="s">
        <v>186</v>
      </c>
      <c r="G743" s="527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28"/>
      <c r="R743" s="528"/>
      <c r="S743" s="528"/>
      <c r="T743" s="528"/>
      <c r="U743" s="528"/>
      <c r="V743" s="528"/>
      <c r="W743" s="528"/>
      <c r="X743" s="528"/>
      <c r="Y743" s="528"/>
      <c r="Z743" s="528"/>
    </row>
    <row r="744" spans="1:26" ht="18.75" hidden="1">
      <c r="A744" s="562"/>
      <c r="B744" s="529"/>
      <c r="C744" s="525"/>
      <c r="D744" s="525"/>
      <c r="E744" s="525"/>
      <c r="F744" s="525" t="s">
        <v>187</v>
      </c>
      <c r="G744" s="527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28"/>
      <c r="R744" s="528"/>
      <c r="S744" s="528"/>
      <c r="T744" s="528"/>
      <c r="U744" s="528"/>
      <c r="V744" s="528"/>
      <c r="W744" s="528"/>
      <c r="X744" s="528"/>
      <c r="Y744" s="528"/>
      <c r="Z744" s="528"/>
    </row>
    <row r="745" spans="1:26" ht="18.75" hidden="1">
      <c r="A745" s="562"/>
      <c r="B745" s="529"/>
      <c r="C745" s="525"/>
      <c r="D745" s="525"/>
      <c r="E745" s="525"/>
      <c r="F745" s="525" t="s">
        <v>188</v>
      </c>
      <c r="G745" s="527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28"/>
      <c r="R745" s="528"/>
      <c r="S745" s="528"/>
      <c r="T745" s="528"/>
      <c r="U745" s="528"/>
      <c r="V745" s="528"/>
      <c r="W745" s="528"/>
      <c r="X745" s="528"/>
      <c r="Y745" s="528"/>
      <c r="Z745" s="528"/>
    </row>
    <row r="746" spans="1:26" ht="18.75" hidden="1">
      <c r="A746" s="562"/>
      <c r="B746" s="529"/>
      <c r="C746" s="525"/>
      <c r="D746" s="525"/>
      <c r="E746" s="525"/>
      <c r="F746" s="525" t="s">
        <v>189</v>
      </c>
      <c r="G746" s="527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28"/>
      <c r="R746" s="528"/>
      <c r="S746" s="528"/>
      <c r="T746" s="528"/>
      <c r="U746" s="528"/>
      <c r="V746" s="528"/>
      <c r="W746" s="528"/>
      <c r="X746" s="528"/>
      <c r="Y746" s="528"/>
      <c r="Z746" s="528"/>
    </row>
    <row r="747" spans="1:26" ht="19.5" hidden="1">
      <c r="A747" s="524"/>
      <c r="B747" s="529"/>
      <c r="C747" s="525"/>
      <c r="D747" s="674" t="s">
        <v>21</v>
      </c>
      <c r="E747" s="525"/>
      <c r="F747" s="525"/>
      <c r="G747" s="527"/>
      <c r="H747" s="675" t="s">
        <v>12</v>
      </c>
      <c r="I747" s="165"/>
      <c r="J747" s="165"/>
      <c r="K747" s="166"/>
      <c r="L747" s="560">
        <f t="shared" ref="L747:N747" si="208">L748+L749</f>
        <v>0</v>
      </c>
      <c r="M747" s="560">
        <f t="shared" si="208"/>
        <v>0</v>
      </c>
      <c r="N747" s="560">
        <f t="shared" si="208"/>
        <v>0</v>
      </c>
      <c r="O747" s="560"/>
      <c r="P747" s="560"/>
      <c r="Q747" s="528"/>
      <c r="R747" s="528"/>
      <c r="S747" s="528"/>
      <c r="T747" s="528"/>
      <c r="U747" s="528"/>
      <c r="V747" s="528"/>
      <c r="W747" s="528"/>
      <c r="X747" s="528"/>
      <c r="Y747" s="528"/>
      <c r="Z747" s="528"/>
    </row>
    <row r="748" spans="1:26" ht="18.75" hidden="1">
      <c r="A748" s="524"/>
      <c r="B748" s="529"/>
      <c r="C748" s="525"/>
      <c r="D748" s="525"/>
      <c r="E748" s="525" t="s">
        <v>18</v>
      </c>
      <c r="F748" s="525"/>
      <c r="G748" s="527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/>
      <c r="P748" s="45"/>
      <c r="Q748" s="528"/>
      <c r="R748" s="528"/>
      <c r="S748" s="528"/>
      <c r="T748" s="528"/>
      <c r="U748" s="528"/>
      <c r="V748" s="528"/>
      <c r="W748" s="528"/>
      <c r="X748" s="528"/>
      <c r="Y748" s="528"/>
      <c r="Z748" s="528"/>
    </row>
    <row r="749" spans="1:26" ht="18.75" hidden="1">
      <c r="A749" s="524"/>
      <c r="B749" s="529"/>
      <c r="C749" s="525"/>
      <c r="D749" s="525"/>
      <c r="E749" s="525" t="s">
        <v>19</v>
      </c>
      <c r="F749" s="525"/>
      <c r="G749" s="527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/>
      <c r="P749" s="45"/>
      <c r="Q749" s="528"/>
      <c r="R749" s="528"/>
      <c r="S749" s="528"/>
      <c r="T749" s="528"/>
      <c r="U749" s="528"/>
      <c r="V749" s="528"/>
      <c r="W749" s="528"/>
      <c r="X749" s="528"/>
      <c r="Y749" s="528"/>
      <c r="Z749" s="528"/>
    </row>
    <row r="750" spans="1:26" ht="19.5" hidden="1">
      <c r="A750" s="537"/>
      <c r="B750" s="538"/>
      <c r="C750" s="525" t="s">
        <v>16</v>
      </c>
      <c r="D750" s="676" t="s">
        <v>38</v>
      </c>
      <c r="E750" s="564"/>
      <c r="F750" s="564"/>
      <c r="G750" s="565"/>
      <c r="H750" s="300"/>
      <c r="I750" s="165"/>
      <c r="J750" s="165"/>
      <c r="K750" s="166"/>
      <c r="L750" s="166"/>
      <c r="M750" s="166"/>
      <c r="N750" s="166"/>
      <c r="O750" s="166"/>
      <c r="P750" s="166"/>
      <c r="Q750" s="528"/>
      <c r="R750" s="528"/>
      <c r="S750" s="528"/>
      <c r="T750" s="528"/>
      <c r="U750" s="528"/>
      <c r="V750" s="528"/>
      <c r="W750" s="528"/>
      <c r="X750" s="528"/>
      <c r="Y750" s="528"/>
      <c r="Z750" s="528"/>
    </row>
    <row r="751" spans="1:26" ht="18.75" hidden="1">
      <c r="A751" s="562"/>
      <c r="B751" s="529"/>
      <c r="C751" s="525"/>
      <c r="D751" s="525"/>
      <c r="E751" s="525" t="s">
        <v>313</v>
      </c>
      <c r="F751" s="525"/>
      <c r="G751" s="527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28"/>
      <c r="R751" s="528"/>
      <c r="S751" s="528"/>
      <c r="T751" s="528"/>
      <c r="U751" s="528"/>
      <c r="V751" s="528"/>
      <c r="W751" s="528"/>
      <c r="X751" s="528"/>
      <c r="Y751" s="528"/>
      <c r="Z751" s="528"/>
    </row>
    <row r="752" spans="1:26" ht="18.75" hidden="1">
      <c r="A752" s="562"/>
      <c r="B752" s="529"/>
      <c r="C752" s="525"/>
      <c r="D752" s="525"/>
      <c r="E752" s="525"/>
      <c r="F752" s="525"/>
      <c r="G752" s="527"/>
      <c r="H752" s="164" t="s">
        <v>314</v>
      </c>
      <c r="I752" s="44"/>
      <c r="J752" s="44"/>
      <c r="K752" s="45"/>
      <c r="L752" s="45"/>
      <c r="M752" s="45"/>
      <c r="N752" s="45"/>
      <c r="O752" s="45"/>
      <c r="P752" s="45"/>
      <c r="Q752" s="528"/>
      <c r="R752" s="528"/>
      <c r="S752" s="528"/>
      <c r="T752" s="528"/>
      <c r="U752" s="528"/>
      <c r="V752" s="528"/>
      <c r="W752" s="528"/>
      <c r="X752" s="528"/>
      <c r="Y752" s="528"/>
      <c r="Z752" s="528"/>
    </row>
    <row r="753" spans="1:26" ht="19.5" hidden="1">
      <c r="A753" s="677">
        <v>10</v>
      </c>
      <c r="B753" s="678" t="s">
        <v>315</v>
      </c>
      <c r="C753" s="679"/>
      <c r="D753" s="679"/>
      <c r="E753" s="679"/>
      <c r="F753" s="679"/>
      <c r="G753" s="680"/>
      <c r="H753" s="681" t="s">
        <v>46</v>
      </c>
      <c r="I753" s="682"/>
      <c r="J753" s="682"/>
      <c r="K753" s="683"/>
      <c r="L753" s="684"/>
      <c r="M753" s="684"/>
      <c r="N753" s="684"/>
      <c r="O753" s="684"/>
      <c r="P753" s="684"/>
      <c r="Q753" s="528"/>
      <c r="R753" s="528"/>
      <c r="S753" s="528"/>
      <c r="T753" s="528"/>
      <c r="U753" s="528"/>
      <c r="V753" s="528"/>
      <c r="W753" s="528"/>
      <c r="X753" s="528"/>
      <c r="Y753" s="528"/>
      <c r="Z753" s="528"/>
    </row>
    <row r="754" spans="1:26" ht="19.5" hidden="1">
      <c r="A754" s="524"/>
      <c r="B754" s="525"/>
      <c r="C754" s="525" t="s">
        <v>16</v>
      </c>
      <c r="D754" s="727" t="s">
        <v>17</v>
      </c>
      <c r="E754" s="723"/>
      <c r="F754" s="723"/>
      <c r="G754" s="527"/>
      <c r="H754" s="559" t="s">
        <v>12</v>
      </c>
      <c r="I754" s="44"/>
      <c r="J754" s="44"/>
      <c r="K754" s="45"/>
      <c r="L754" s="560">
        <f t="shared" ref="L754:N754" si="209">L755+L756</f>
        <v>0</v>
      </c>
      <c r="M754" s="560">
        <f t="shared" si="209"/>
        <v>0</v>
      </c>
      <c r="N754" s="560">
        <f t="shared" si="209"/>
        <v>0</v>
      </c>
      <c r="O754" s="560"/>
      <c r="P754" s="560"/>
      <c r="Q754" s="528"/>
      <c r="R754" s="528"/>
      <c r="S754" s="528"/>
      <c r="T754" s="528"/>
      <c r="U754" s="528"/>
      <c r="V754" s="528"/>
      <c r="W754" s="528"/>
      <c r="X754" s="528"/>
      <c r="Y754" s="528"/>
      <c r="Z754" s="528"/>
    </row>
    <row r="755" spans="1:26" ht="18.75" hidden="1">
      <c r="A755" s="524"/>
      <c r="B755" s="525"/>
      <c r="C755" s="525"/>
      <c r="D755" s="526"/>
      <c r="E755" s="525" t="s">
        <v>184</v>
      </c>
      <c r="F755" s="525"/>
      <c r="G755" s="527"/>
      <c r="H755" s="164" t="s">
        <v>12</v>
      </c>
      <c r="I755" s="44"/>
      <c r="J755" s="44"/>
      <c r="K755" s="45"/>
      <c r="L755" s="45">
        <f t="shared" ref="L755:N755" si="210">L758+L765</f>
        <v>0</v>
      </c>
      <c r="M755" s="45">
        <f t="shared" si="210"/>
        <v>0</v>
      </c>
      <c r="N755" s="45">
        <f t="shared" si="210"/>
        <v>0</v>
      </c>
      <c r="O755" s="45"/>
      <c r="P755" s="45"/>
      <c r="Q755" s="528"/>
      <c r="R755" s="528"/>
      <c r="S755" s="528"/>
      <c r="T755" s="528"/>
      <c r="U755" s="528"/>
      <c r="V755" s="528"/>
      <c r="W755" s="528"/>
      <c r="X755" s="528"/>
      <c r="Y755" s="528"/>
      <c r="Z755" s="528"/>
    </row>
    <row r="756" spans="1:26" ht="18.75" hidden="1">
      <c r="A756" s="524"/>
      <c r="B756" s="529"/>
      <c r="C756" s="525"/>
      <c r="D756" s="526"/>
      <c r="E756" s="525" t="s">
        <v>185</v>
      </c>
      <c r="F756" s="525"/>
      <c r="G756" s="527"/>
      <c r="H756" s="164" t="s">
        <v>12</v>
      </c>
      <c r="I756" s="44"/>
      <c r="J756" s="44"/>
      <c r="K756" s="45"/>
      <c r="L756" s="45">
        <f t="shared" ref="L756:N756" si="211">L759+L766</f>
        <v>0</v>
      </c>
      <c r="M756" s="45">
        <f t="shared" si="211"/>
        <v>0</v>
      </c>
      <c r="N756" s="45">
        <f t="shared" si="211"/>
        <v>0</v>
      </c>
      <c r="O756" s="45"/>
      <c r="P756" s="45"/>
      <c r="Q756" s="528"/>
      <c r="R756" s="528"/>
      <c r="S756" s="528"/>
      <c r="T756" s="528"/>
      <c r="U756" s="528"/>
      <c r="V756" s="528"/>
      <c r="W756" s="528"/>
      <c r="X756" s="528"/>
      <c r="Y756" s="528"/>
      <c r="Z756" s="528"/>
    </row>
    <row r="757" spans="1:26" ht="19.5" hidden="1">
      <c r="A757" s="524"/>
      <c r="B757" s="529"/>
      <c r="C757" s="525"/>
      <c r="D757" s="674" t="s">
        <v>20</v>
      </c>
      <c r="E757" s="525"/>
      <c r="F757" s="525"/>
      <c r="G757" s="527"/>
      <c r="H757" s="559" t="s">
        <v>12</v>
      </c>
      <c r="I757" s="165"/>
      <c r="J757" s="165"/>
      <c r="K757" s="166"/>
      <c r="L757" s="560">
        <f t="shared" ref="L757:N757" si="212">L758+L759</f>
        <v>0</v>
      </c>
      <c r="M757" s="560">
        <f t="shared" si="212"/>
        <v>0</v>
      </c>
      <c r="N757" s="560">
        <f t="shared" si="212"/>
        <v>0</v>
      </c>
      <c r="O757" s="560"/>
      <c r="P757" s="560"/>
      <c r="Q757" s="528"/>
      <c r="R757" s="528"/>
      <c r="S757" s="528"/>
      <c r="T757" s="528"/>
      <c r="U757" s="528"/>
      <c r="V757" s="528"/>
      <c r="W757" s="528"/>
      <c r="X757" s="528"/>
      <c r="Y757" s="528"/>
      <c r="Z757" s="528"/>
    </row>
    <row r="758" spans="1:26" ht="18.75" hidden="1">
      <c r="A758" s="524"/>
      <c r="B758" s="529"/>
      <c r="C758" s="525"/>
      <c r="D758" s="526"/>
      <c r="E758" s="525" t="s">
        <v>184</v>
      </c>
      <c r="F758" s="525"/>
      <c r="G758" s="527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/>
      <c r="P758" s="45"/>
      <c r="Q758" s="528"/>
      <c r="R758" s="528"/>
      <c r="S758" s="528"/>
      <c r="T758" s="528"/>
      <c r="U758" s="528"/>
      <c r="V758" s="528"/>
      <c r="W758" s="528"/>
      <c r="X758" s="528"/>
      <c r="Y758" s="528"/>
      <c r="Z758" s="528"/>
    </row>
    <row r="759" spans="1:26" ht="18.75" hidden="1">
      <c r="A759" s="524"/>
      <c r="B759" s="529"/>
      <c r="C759" s="525"/>
      <c r="D759" s="526"/>
      <c r="E759" s="525" t="s">
        <v>185</v>
      </c>
      <c r="F759" s="525"/>
      <c r="G759" s="527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/>
      <c r="P759" s="45"/>
      <c r="Q759" s="528"/>
      <c r="R759" s="528"/>
      <c r="S759" s="528"/>
      <c r="T759" s="528"/>
      <c r="U759" s="528"/>
      <c r="V759" s="528"/>
      <c r="W759" s="528"/>
      <c r="X759" s="528"/>
      <c r="Y759" s="528"/>
      <c r="Z759" s="528"/>
    </row>
    <row r="760" spans="1:26" ht="18.75" hidden="1">
      <c r="A760" s="562"/>
      <c r="B760" s="529"/>
      <c r="C760" s="525"/>
      <c r="D760" s="525"/>
      <c r="E760" s="525"/>
      <c r="F760" s="525" t="s">
        <v>186</v>
      </c>
      <c r="G760" s="527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28"/>
      <c r="R760" s="528"/>
      <c r="S760" s="528"/>
      <c r="T760" s="528"/>
      <c r="U760" s="528"/>
      <c r="V760" s="528"/>
      <c r="W760" s="528"/>
      <c r="X760" s="528"/>
      <c r="Y760" s="528"/>
      <c r="Z760" s="528"/>
    </row>
    <row r="761" spans="1:26" ht="18.75" hidden="1">
      <c r="A761" s="562"/>
      <c r="B761" s="529"/>
      <c r="C761" s="525"/>
      <c r="D761" s="525"/>
      <c r="E761" s="525"/>
      <c r="F761" s="525" t="s">
        <v>187</v>
      </c>
      <c r="G761" s="527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28"/>
      <c r="R761" s="528"/>
      <c r="S761" s="528"/>
      <c r="T761" s="528"/>
      <c r="U761" s="528"/>
      <c r="V761" s="528"/>
      <c r="W761" s="528"/>
      <c r="X761" s="528"/>
      <c r="Y761" s="528"/>
      <c r="Z761" s="528"/>
    </row>
    <row r="762" spans="1:26" ht="18.75" hidden="1">
      <c r="A762" s="562"/>
      <c r="B762" s="529"/>
      <c r="C762" s="525"/>
      <c r="D762" s="525"/>
      <c r="E762" s="525"/>
      <c r="F762" s="525" t="s">
        <v>188</v>
      </c>
      <c r="G762" s="527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28"/>
      <c r="R762" s="528"/>
      <c r="S762" s="528"/>
      <c r="T762" s="528"/>
      <c r="U762" s="528"/>
      <c r="V762" s="528"/>
      <c r="W762" s="528"/>
      <c r="X762" s="528"/>
      <c r="Y762" s="528"/>
      <c r="Z762" s="528"/>
    </row>
    <row r="763" spans="1:26" ht="18.75" hidden="1">
      <c r="A763" s="562"/>
      <c r="B763" s="529"/>
      <c r="C763" s="525"/>
      <c r="D763" s="525"/>
      <c r="E763" s="525"/>
      <c r="F763" s="525" t="s">
        <v>189</v>
      </c>
      <c r="G763" s="527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28"/>
      <c r="R763" s="528"/>
      <c r="S763" s="528"/>
      <c r="T763" s="528"/>
      <c r="U763" s="528"/>
      <c r="V763" s="528"/>
      <c r="W763" s="528"/>
      <c r="X763" s="528"/>
      <c r="Y763" s="528"/>
      <c r="Z763" s="528"/>
    </row>
    <row r="764" spans="1:26" ht="19.5" hidden="1">
      <c r="A764" s="524"/>
      <c r="B764" s="529"/>
      <c r="C764" s="525"/>
      <c r="D764" s="674" t="s">
        <v>21</v>
      </c>
      <c r="E764" s="525"/>
      <c r="F764" s="525"/>
      <c r="G764" s="527"/>
      <c r="H764" s="675" t="s">
        <v>12</v>
      </c>
      <c r="I764" s="165"/>
      <c r="J764" s="165"/>
      <c r="K764" s="166"/>
      <c r="L764" s="560">
        <f t="shared" ref="L764:N764" si="213">L765+L766</f>
        <v>0</v>
      </c>
      <c r="M764" s="560">
        <f t="shared" si="213"/>
        <v>0</v>
      </c>
      <c r="N764" s="560">
        <f t="shared" si="213"/>
        <v>0</v>
      </c>
      <c r="O764" s="560"/>
      <c r="P764" s="560"/>
      <c r="Q764" s="528"/>
      <c r="R764" s="528"/>
      <c r="S764" s="528"/>
      <c r="T764" s="528"/>
      <c r="U764" s="528"/>
      <c r="V764" s="528"/>
      <c r="W764" s="528"/>
      <c r="X764" s="528"/>
      <c r="Y764" s="528"/>
      <c r="Z764" s="528"/>
    </row>
    <row r="765" spans="1:26" ht="18.75" hidden="1">
      <c r="A765" s="524"/>
      <c r="B765" s="529"/>
      <c r="C765" s="525"/>
      <c r="D765" s="525"/>
      <c r="E765" s="525" t="s">
        <v>18</v>
      </c>
      <c r="F765" s="525"/>
      <c r="G765" s="527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/>
      <c r="P765" s="45"/>
      <c r="Q765" s="528"/>
      <c r="R765" s="528"/>
      <c r="S765" s="528"/>
      <c r="T765" s="528"/>
      <c r="U765" s="528"/>
      <c r="V765" s="528"/>
      <c r="W765" s="528"/>
      <c r="X765" s="528"/>
      <c r="Y765" s="528"/>
      <c r="Z765" s="528"/>
    </row>
    <row r="766" spans="1:26" ht="18.75" hidden="1">
      <c r="A766" s="524"/>
      <c r="B766" s="529"/>
      <c r="C766" s="525"/>
      <c r="D766" s="525"/>
      <c r="E766" s="525" t="s">
        <v>19</v>
      </c>
      <c r="F766" s="525"/>
      <c r="G766" s="527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/>
      <c r="P766" s="45"/>
      <c r="Q766" s="528"/>
      <c r="R766" s="528"/>
      <c r="S766" s="528"/>
      <c r="T766" s="528"/>
      <c r="U766" s="528"/>
      <c r="V766" s="528"/>
      <c r="W766" s="528"/>
      <c r="X766" s="528"/>
      <c r="Y766" s="528"/>
      <c r="Z766" s="528"/>
    </row>
    <row r="767" spans="1:26" ht="19.5" hidden="1">
      <c r="A767" s="537"/>
      <c r="B767" s="538"/>
      <c r="C767" s="525" t="s">
        <v>16</v>
      </c>
      <c r="D767" s="676" t="s">
        <v>38</v>
      </c>
      <c r="E767" s="564"/>
      <c r="F767" s="564"/>
      <c r="G767" s="565"/>
      <c r="H767" s="300"/>
      <c r="I767" s="165"/>
      <c r="J767" s="165"/>
      <c r="K767" s="166"/>
      <c r="L767" s="166"/>
      <c r="M767" s="166"/>
      <c r="N767" s="166"/>
      <c r="O767" s="166"/>
      <c r="P767" s="166"/>
      <c r="Q767" s="528"/>
      <c r="R767" s="528"/>
      <c r="S767" s="528"/>
      <c r="T767" s="528"/>
      <c r="U767" s="528"/>
      <c r="V767" s="528"/>
      <c r="W767" s="528"/>
      <c r="X767" s="528"/>
      <c r="Y767" s="528"/>
      <c r="Z767" s="528"/>
    </row>
    <row r="768" spans="1:26" ht="18.75" hidden="1">
      <c r="A768" s="562"/>
      <c r="B768" s="529"/>
      <c r="C768" s="525"/>
      <c r="D768" s="525"/>
      <c r="E768" s="525" t="s">
        <v>316</v>
      </c>
      <c r="F768" s="525"/>
      <c r="G768" s="527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28"/>
      <c r="R768" s="528"/>
      <c r="S768" s="528"/>
      <c r="T768" s="528"/>
      <c r="U768" s="528"/>
      <c r="V768" s="528"/>
      <c r="W768" s="528"/>
      <c r="X768" s="528"/>
      <c r="Y768" s="528"/>
      <c r="Z768" s="528"/>
    </row>
    <row r="769" spans="1:26" ht="19.5" hidden="1">
      <c r="A769" s="685">
        <v>11</v>
      </c>
      <c r="B769" s="686" t="s">
        <v>317</v>
      </c>
      <c r="C769" s="687"/>
      <c r="D769" s="687"/>
      <c r="E769" s="687"/>
      <c r="F769" s="687"/>
      <c r="G769" s="688"/>
      <c r="H769" s="689" t="s">
        <v>46</v>
      </c>
      <c r="I769" s="690"/>
      <c r="J769" s="690"/>
      <c r="K769" s="691"/>
      <c r="L769" s="692"/>
      <c r="M769" s="692"/>
      <c r="N769" s="692"/>
      <c r="O769" s="692"/>
      <c r="P769" s="692"/>
      <c r="Q769" s="528"/>
      <c r="R769" s="528"/>
      <c r="S769" s="528"/>
      <c r="T769" s="528"/>
      <c r="U769" s="528"/>
      <c r="V769" s="528"/>
      <c r="W769" s="528"/>
      <c r="X769" s="528"/>
      <c r="Y769" s="528"/>
      <c r="Z769" s="528"/>
    </row>
    <row r="770" spans="1:26" ht="19.5" hidden="1">
      <c r="A770" s="524"/>
      <c r="B770" s="525"/>
      <c r="C770" s="525" t="s">
        <v>16</v>
      </c>
      <c r="D770" s="727" t="s">
        <v>17</v>
      </c>
      <c r="E770" s="723"/>
      <c r="F770" s="723"/>
      <c r="G770" s="527"/>
      <c r="H770" s="559" t="s">
        <v>12</v>
      </c>
      <c r="I770" s="44"/>
      <c r="J770" s="44"/>
      <c r="K770" s="45"/>
      <c r="L770" s="560">
        <f t="shared" ref="L770:N770" si="214">L771+L772</f>
        <v>0</v>
      </c>
      <c r="M770" s="560">
        <f t="shared" si="214"/>
        <v>0</v>
      </c>
      <c r="N770" s="560">
        <f t="shared" si="214"/>
        <v>0</v>
      </c>
      <c r="O770" s="560"/>
      <c r="P770" s="560"/>
      <c r="Q770" s="528"/>
      <c r="R770" s="528"/>
      <c r="S770" s="528"/>
      <c r="T770" s="528"/>
      <c r="U770" s="528"/>
      <c r="V770" s="528"/>
      <c r="W770" s="528"/>
      <c r="X770" s="528"/>
      <c r="Y770" s="528"/>
      <c r="Z770" s="528"/>
    </row>
    <row r="771" spans="1:26" ht="18.75" hidden="1">
      <c r="A771" s="524"/>
      <c r="B771" s="525"/>
      <c r="C771" s="525"/>
      <c r="D771" s="526"/>
      <c r="E771" s="525" t="s">
        <v>184</v>
      </c>
      <c r="F771" s="525"/>
      <c r="G771" s="527"/>
      <c r="H771" s="164" t="s">
        <v>12</v>
      </c>
      <c r="I771" s="44"/>
      <c r="J771" s="44"/>
      <c r="K771" s="45"/>
      <c r="L771" s="45">
        <f t="shared" ref="L771:N771" si="215">L774+L781</f>
        <v>0</v>
      </c>
      <c r="M771" s="45">
        <f t="shared" si="215"/>
        <v>0</v>
      </c>
      <c r="N771" s="45">
        <f t="shared" si="215"/>
        <v>0</v>
      </c>
      <c r="O771" s="45"/>
      <c r="P771" s="45"/>
      <c r="Q771" s="528"/>
      <c r="R771" s="528"/>
      <c r="S771" s="528"/>
      <c r="T771" s="528"/>
      <c r="U771" s="528"/>
      <c r="V771" s="528"/>
      <c r="W771" s="528"/>
      <c r="X771" s="528"/>
      <c r="Y771" s="528"/>
      <c r="Z771" s="528"/>
    </row>
    <row r="772" spans="1:26" ht="18.75" hidden="1">
      <c r="A772" s="524"/>
      <c r="B772" s="529"/>
      <c r="C772" s="525"/>
      <c r="D772" s="526"/>
      <c r="E772" s="525" t="s">
        <v>185</v>
      </c>
      <c r="F772" s="525"/>
      <c r="G772" s="527"/>
      <c r="H772" s="164" t="s">
        <v>12</v>
      </c>
      <c r="I772" s="44"/>
      <c r="J772" s="44"/>
      <c r="K772" s="45"/>
      <c r="L772" s="45">
        <f t="shared" ref="L772:N772" si="216">L775+L782</f>
        <v>0</v>
      </c>
      <c r="M772" s="45">
        <f t="shared" si="216"/>
        <v>0</v>
      </c>
      <c r="N772" s="45">
        <f t="shared" si="216"/>
        <v>0</v>
      </c>
      <c r="O772" s="45"/>
      <c r="P772" s="45"/>
      <c r="Q772" s="528"/>
      <c r="R772" s="528"/>
      <c r="S772" s="528"/>
      <c r="T772" s="528"/>
      <c r="U772" s="528"/>
      <c r="V772" s="528"/>
      <c r="W772" s="528"/>
      <c r="X772" s="528"/>
      <c r="Y772" s="528"/>
      <c r="Z772" s="528"/>
    </row>
    <row r="773" spans="1:26" ht="19.5" hidden="1">
      <c r="A773" s="524"/>
      <c r="B773" s="529"/>
      <c r="C773" s="525"/>
      <c r="D773" s="674" t="s">
        <v>20</v>
      </c>
      <c r="E773" s="525"/>
      <c r="F773" s="525"/>
      <c r="G773" s="527"/>
      <c r="H773" s="559" t="s">
        <v>12</v>
      </c>
      <c r="I773" s="165"/>
      <c r="J773" s="165"/>
      <c r="K773" s="166"/>
      <c r="L773" s="560">
        <f t="shared" ref="L773:N773" si="217">L774+L775</f>
        <v>0</v>
      </c>
      <c r="M773" s="560">
        <f t="shared" si="217"/>
        <v>0</v>
      </c>
      <c r="N773" s="560">
        <f t="shared" si="217"/>
        <v>0</v>
      </c>
      <c r="O773" s="560"/>
      <c r="P773" s="560"/>
      <c r="Q773" s="528"/>
      <c r="R773" s="528"/>
      <c r="S773" s="528"/>
      <c r="T773" s="528"/>
      <c r="U773" s="528"/>
      <c r="V773" s="528"/>
      <c r="W773" s="528"/>
      <c r="X773" s="528"/>
      <c r="Y773" s="528"/>
      <c r="Z773" s="528"/>
    </row>
    <row r="774" spans="1:26" ht="18.75" hidden="1">
      <c r="A774" s="524"/>
      <c r="B774" s="529"/>
      <c r="C774" s="525"/>
      <c r="D774" s="526"/>
      <c r="E774" s="525" t="s">
        <v>184</v>
      </c>
      <c r="F774" s="525"/>
      <c r="G774" s="527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/>
      <c r="P774" s="45"/>
      <c r="Q774" s="528"/>
      <c r="R774" s="528"/>
      <c r="S774" s="528"/>
      <c r="T774" s="528"/>
      <c r="U774" s="528"/>
      <c r="V774" s="528"/>
      <c r="W774" s="528"/>
      <c r="X774" s="528"/>
      <c r="Y774" s="528"/>
      <c r="Z774" s="528"/>
    </row>
    <row r="775" spans="1:26" ht="18.75" hidden="1">
      <c r="A775" s="524"/>
      <c r="B775" s="529"/>
      <c r="C775" s="525"/>
      <c r="D775" s="526"/>
      <c r="E775" s="525" t="s">
        <v>185</v>
      </c>
      <c r="F775" s="525"/>
      <c r="G775" s="527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/>
      <c r="P775" s="45"/>
      <c r="Q775" s="528"/>
      <c r="R775" s="528"/>
      <c r="S775" s="528"/>
      <c r="T775" s="528"/>
      <c r="U775" s="528"/>
      <c r="V775" s="528"/>
      <c r="W775" s="528"/>
      <c r="X775" s="528"/>
      <c r="Y775" s="528"/>
      <c r="Z775" s="528"/>
    </row>
    <row r="776" spans="1:26" ht="18.75" hidden="1">
      <c r="A776" s="562"/>
      <c r="B776" s="529"/>
      <c r="C776" s="525"/>
      <c r="D776" s="525"/>
      <c r="E776" s="525"/>
      <c r="F776" s="525" t="s">
        <v>186</v>
      </c>
      <c r="G776" s="527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28"/>
      <c r="R776" s="528"/>
      <c r="S776" s="528"/>
      <c r="T776" s="528"/>
      <c r="U776" s="528"/>
      <c r="V776" s="528"/>
      <c r="W776" s="528"/>
      <c r="X776" s="528"/>
      <c r="Y776" s="528"/>
      <c r="Z776" s="528"/>
    </row>
    <row r="777" spans="1:26" ht="18.75" hidden="1">
      <c r="A777" s="562"/>
      <c r="B777" s="529"/>
      <c r="C777" s="525"/>
      <c r="D777" s="525"/>
      <c r="E777" s="525"/>
      <c r="F777" s="525" t="s">
        <v>187</v>
      </c>
      <c r="G777" s="527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28"/>
      <c r="R777" s="528"/>
      <c r="S777" s="528"/>
      <c r="T777" s="528"/>
      <c r="U777" s="528"/>
      <c r="V777" s="528"/>
      <c r="W777" s="528"/>
      <c r="X777" s="528"/>
      <c r="Y777" s="528"/>
      <c r="Z777" s="528"/>
    </row>
    <row r="778" spans="1:26" ht="18.75" hidden="1">
      <c r="A778" s="562"/>
      <c r="B778" s="529"/>
      <c r="C778" s="525"/>
      <c r="D778" s="525"/>
      <c r="E778" s="525"/>
      <c r="F778" s="525" t="s">
        <v>188</v>
      </c>
      <c r="G778" s="527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28"/>
      <c r="R778" s="528"/>
      <c r="S778" s="528"/>
      <c r="T778" s="528"/>
      <c r="U778" s="528"/>
      <c r="V778" s="528"/>
      <c r="W778" s="528"/>
      <c r="X778" s="528"/>
      <c r="Y778" s="528"/>
      <c r="Z778" s="528"/>
    </row>
    <row r="779" spans="1:26" ht="18.75" hidden="1">
      <c r="A779" s="562"/>
      <c r="B779" s="529"/>
      <c r="C779" s="525"/>
      <c r="D779" s="525"/>
      <c r="E779" s="525"/>
      <c r="F779" s="525" t="s">
        <v>189</v>
      </c>
      <c r="G779" s="527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28"/>
      <c r="R779" s="528"/>
      <c r="S779" s="528"/>
      <c r="T779" s="528"/>
      <c r="U779" s="528"/>
      <c r="V779" s="528"/>
      <c r="W779" s="528"/>
      <c r="X779" s="528"/>
      <c r="Y779" s="528"/>
      <c r="Z779" s="528"/>
    </row>
    <row r="780" spans="1:26" ht="19.5" hidden="1">
      <c r="A780" s="524"/>
      <c r="B780" s="529"/>
      <c r="C780" s="525"/>
      <c r="D780" s="674" t="s">
        <v>21</v>
      </c>
      <c r="E780" s="525"/>
      <c r="F780" s="525"/>
      <c r="G780" s="527"/>
      <c r="H780" s="675" t="s">
        <v>12</v>
      </c>
      <c r="I780" s="165"/>
      <c r="J780" s="165"/>
      <c r="K780" s="166"/>
      <c r="L780" s="560">
        <f t="shared" ref="L780:N780" si="218">L781+L782</f>
        <v>0</v>
      </c>
      <c r="M780" s="560">
        <f t="shared" si="218"/>
        <v>0</v>
      </c>
      <c r="N780" s="560">
        <f t="shared" si="218"/>
        <v>0</v>
      </c>
      <c r="O780" s="560"/>
      <c r="P780" s="560"/>
      <c r="Q780" s="528"/>
      <c r="R780" s="528"/>
      <c r="S780" s="528"/>
      <c r="T780" s="528"/>
      <c r="U780" s="528"/>
      <c r="V780" s="528"/>
      <c r="W780" s="528"/>
      <c r="X780" s="528"/>
      <c r="Y780" s="528"/>
      <c r="Z780" s="528"/>
    </row>
    <row r="781" spans="1:26" ht="18.75" hidden="1">
      <c r="A781" s="524"/>
      <c r="B781" s="529"/>
      <c r="C781" s="525"/>
      <c r="D781" s="525"/>
      <c r="E781" s="525" t="s">
        <v>18</v>
      </c>
      <c r="F781" s="525"/>
      <c r="G781" s="527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/>
      <c r="P781" s="45"/>
      <c r="Q781" s="528"/>
      <c r="R781" s="528"/>
      <c r="S781" s="528"/>
      <c r="T781" s="528"/>
      <c r="U781" s="528"/>
      <c r="V781" s="528"/>
      <c r="W781" s="528"/>
      <c r="X781" s="528"/>
      <c r="Y781" s="528"/>
      <c r="Z781" s="528"/>
    </row>
    <row r="782" spans="1:26" ht="18.75" hidden="1">
      <c r="A782" s="524"/>
      <c r="B782" s="529"/>
      <c r="C782" s="525"/>
      <c r="D782" s="525"/>
      <c r="E782" s="525" t="s">
        <v>19</v>
      </c>
      <c r="F782" s="525"/>
      <c r="G782" s="527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/>
      <c r="P782" s="45"/>
      <c r="Q782" s="528"/>
      <c r="R782" s="528"/>
      <c r="S782" s="528"/>
      <c r="T782" s="528"/>
      <c r="U782" s="528"/>
      <c r="V782" s="528"/>
      <c r="W782" s="528"/>
      <c r="X782" s="528"/>
      <c r="Y782" s="528"/>
      <c r="Z782" s="528"/>
    </row>
    <row r="783" spans="1:26" ht="19.5" hidden="1">
      <c r="A783" s="537"/>
      <c r="B783" s="538"/>
      <c r="C783" s="525" t="s">
        <v>16</v>
      </c>
      <c r="D783" s="676" t="s">
        <v>38</v>
      </c>
      <c r="E783" s="564"/>
      <c r="F783" s="564"/>
      <c r="G783" s="565"/>
      <c r="H783" s="693"/>
      <c r="I783" s="165"/>
      <c r="J783" s="165"/>
      <c r="K783" s="166"/>
      <c r="L783" s="166"/>
      <c r="M783" s="166"/>
      <c r="N783" s="166"/>
      <c r="O783" s="166"/>
      <c r="P783" s="166"/>
      <c r="Q783" s="528"/>
      <c r="R783" s="528"/>
      <c r="S783" s="528"/>
      <c r="T783" s="528"/>
      <c r="U783" s="528"/>
      <c r="V783" s="528"/>
      <c r="W783" s="528"/>
      <c r="X783" s="528"/>
      <c r="Y783" s="528"/>
      <c r="Z783" s="528"/>
    </row>
    <row r="784" spans="1:26" ht="18.75" hidden="1">
      <c r="A784" s="562"/>
      <c r="B784" s="529"/>
      <c r="C784" s="525"/>
      <c r="D784" s="525"/>
      <c r="E784" s="525" t="s">
        <v>318</v>
      </c>
      <c r="F784" s="525"/>
      <c r="G784" s="527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28"/>
      <c r="R784" s="528"/>
      <c r="S784" s="528"/>
      <c r="T784" s="528"/>
      <c r="U784" s="528"/>
      <c r="V784" s="528"/>
      <c r="W784" s="528"/>
      <c r="X784" s="528"/>
      <c r="Y784" s="528"/>
      <c r="Z784" s="528"/>
    </row>
    <row r="785" spans="1:26" ht="19.5" hidden="1">
      <c r="A785" s="694">
        <v>12</v>
      </c>
      <c r="B785" s="695" t="s">
        <v>319</v>
      </c>
      <c r="C785" s="696"/>
      <c r="D785" s="696"/>
      <c r="E785" s="696"/>
      <c r="F785" s="696"/>
      <c r="G785" s="697"/>
      <c r="H785" s="698" t="s">
        <v>46</v>
      </c>
      <c r="I785" s="699">
        <f t="shared" ref="I785:J785" ca="1" si="219">I800</f>
        <v>0</v>
      </c>
      <c r="J785" s="700"/>
      <c r="K785" s="701"/>
      <c r="L785" s="702"/>
      <c r="M785" s="702"/>
      <c r="N785" s="702"/>
      <c r="O785" s="702"/>
      <c r="P785" s="702"/>
      <c r="Q785" s="503"/>
      <c r="R785" s="503"/>
      <c r="S785" s="503"/>
      <c r="T785" s="503"/>
      <c r="U785" s="503"/>
      <c r="V785" s="503"/>
      <c r="W785" s="503"/>
      <c r="X785" s="503"/>
      <c r="Y785" s="503"/>
      <c r="Z785" s="503"/>
    </row>
    <row r="786" spans="1:26" ht="19.5" hidden="1">
      <c r="A786" s="522"/>
      <c r="B786" s="501"/>
      <c r="C786" s="502" t="s">
        <v>16</v>
      </c>
      <c r="D786" s="722" t="s">
        <v>17</v>
      </c>
      <c r="E786" s="723"/>
      <c r="F786" s="723"/>
      <c r="G786" s="186"/>
      <c r="H786" s="523" t="s">
        <v>12</v>
      </c>
      <c r="I786" s="37"/>
      <c r="J786" s="37"/>
      <c r="K786" s="38"/>
      <c r="L786" s="191">
        <f t="shared" ref="L786:N786" ca="1" si="220">L787+L788</f>
        <v>0</v>
      </c>
      <c r="M786" s="191">
        <f t="shared" si="220"/>
        <v>0</v>
      </c>
      <c r="N786" s="191">
        <f t="shared" si="220"/>
        <v>0</v>
      </c>
      <c r="O786" s="191"/>
      <c r="P786" s="191"/>
      <c r="Q786" s="503"/>
      <c r="R786" s="503"/>
      <c r="S786" s="503"/>
      <c r="T786" s="503"/>
      <c r="U786" s="503"/>
      <c r="V786" s="503"/>
      <c r="W786" s="503"/>
      <c r="X786" s="503"/>
      <c r="Y786" s="503"/>
      <c r="Z786" s="503"/>
    </row>
    <row r="787" spans="1:26" ht="18.75" hidden="1">
      <c r="A787" s="524"/>
      <c r="B787" s="529"/>
      <c r="C787" s="525"/>
      <c r="D787" s="526"/>
      <c r="E787" s="525" t="s">
        <v>184</v>
      </c>
      <c r="F787" s="525"/>
      <c r="G787" s="527"/>
      <c r="H787" s="164" t="s">
        <v>12</v>
      </c>
      <c r="I787" s="44"/>
      <c r="J787" s="44"/>
      <c r="K787" s="45"/>
      <c r="L787" s="45">
        <f t="shared" ref="L787:N787" si="221">L790+L797</f>
        <v>0</v>
      </c>
      <c r="M787" s="45">
        <f t="shared" si="221"/>
        <v>0</v>
      </c>
      <c r="N787" s="45">
        <f t="shared" si="221"/>
        <v>0</v>
      </c>
      <c r="O787" s="45"/>
      <c r="P787" s="45"/>
      <c r="Q787" s="528"/>
      <c r="R787" s="528"/>
      <c r="S787" s="528"/>
      <c r="T787" s="528"/>
      <c r="U787" s="528"/>
      <c r="V787" s="528"/>
      <c r="W787" s="528"/>
      <c r="X787" s="528"/>
      <c r="Y787" s="528"/>
      <c r="Z787" s="528"/>
    </row>
    <row r="788" spans="1:26" ht="18.75" hidden="1">
      <c r="A788" s="524"/>
      <c r="B788" s="529"/>
      <c r="C788" s="529"/>
      <c r="D788" s="538"/>
      <c r="E788" s="525" t="s">
        <v>185</v>
      </c>
      <c r="F788" s="525"/>
      <c r="G788" s="527"/>
      <c r="H788" s="164" t="s">
        <v>12</v>
      </c>
      <c r="I788" s="44"/>
      <c r="J788" s="44"/>
      <c r="K788" s="45"/>
      <c r="L788" s="45">
        <f t="shared" ref="L788:N788" ca="1" si="222">L791+L798</f>
        <v>0</v>
      </c>
      <c r="M788" s="45">
        <f t="shared" si="222"/>
        <v>0</v>
      </c>
      <c r="N788" s="45">
        <f t="shared" si="222"/>
        <v>0</v>
      </c>
      <c r="O788" s="45"/>
      <c r="P788" s="45"/>
      <c r="Q788" s="528"/>
      <c r="R788" s="528"/>
      <c r="S788" s="528"/>
      <c r="T788" s="528"/>
      <c r="U788" s="528"/>
      <c r="V788" s="528"/>
      <c r="W788" s="528"/>
      <c r="X788" s="528"/>
      <c r="Y788" s="528"/>
      <c r="Z788" s="528"/>
    </row>
    <row r="789" spans="1:26" ht="18.75" hidden="1">
      <c r="A789" s="522"/>
      <c r="B789" s="501"/>
      <c r="C789" s="501"/>
      <c r="D789" s="530" t="s">
        <v>20</v>
      </c>
      <c r="E789" s="502"/>
      <c r="F789" s="502"/>
      <c r="G789" s="186"/>
      <c r="H789" s="160" t="s">
        <v>12</v>
      </c>
      <c r="I789" s="161"/>
      <c r="J789" s="161"/>
      <c r="K789" s="162"/>
      <c r="L789" s="38">
        <f t="shared" ref="L789:N789" ca="1" si="223">L790+L791</f>
        <v>0</v>
      </c>
      <c r="M789" s="38">
        <f t="shared" si="223"/>
        <v>0</v>
      </c>
      <c r="N789" s="38">
        <f t="shared" si="223"/>
        <v>0</v>
      </c>
      <c r="O789" s="38"/>
      <c r="P789" s="38"/>
      <c r="Q789" s="503"/>
      <c r="R789" s="503"/>
      <c r="S789" s="503"/>
      <c r="T789" s="503"/>
      <c r="U789" s="503"/>
      <c r="V789" s="503"/>
      <c r="W789" s="503"/>
      <c r="X789" s="503"/>
      <c r="Y789" s="503"/>
      <c r="Z789" s="503"/>
    </row>
    <row r="790" spans="1:26" ht="18.75" hidden="1">
      <c r="A790" s="524"/>
      <c r="B790" s="529"/>
      <c r="C790" s="529"/>
      <c r="D790" s="538"/>
      <c r="E790" s="525" t="s">
        <v>184</v>
      </c>
      <c r="F790" s="525"/>
      <c r="G790" s="527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/>
      <c r="P790" s="45"/>
      <c r="Q790" s="528"/>
      <c r="R790" s="528"/>
      <c r="S790" s="528"/>
      <c r="T790" s="528"/>
      <c r="U790" s="528"/>
      <c r="V790" s="528"/>
      <c r="W790" s="528"/>
      <c r="X790" s="528"/>
      <c r="Y790" s="528"/>
      <c r="Z790" s="528"/>
    </row>
    <row r="791" spans="1:26" ht="18.75" hidden="1">
      <c r="A791" s="524"/>
      <c r="B791" s="529"/>
      <c r="C791" s="529"/>
      <c r="D791" s="538"/>
      <c r="E791" s="525" t="s">
        <v>185</v>
      </c>
      <c r="F791" s="525"/>
      <c r="G791" s="527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IFERROR(__xludf.DUMMYFUNCTION("IMPORTRANGE(""https://docs.google.com/spreadsheets/d/1QqKyyYR6Q21VydFLVH3TRQUabQu_ym0Zz7PgGX0-kHA/edit?usp=sharing"",""แผน!JJ39"")"),0)</f>
        <v>0</v>
      </c>
      <c r="M791" s="45">
        <v>0</v>
      </c>
      <c r="N791" s="45">
        <f>N792+N793+N794+N795</f>
        <v>0</v>
      </c>
      <c r="O791" s="45"/>
      <c r="P791" s="45"/>
      <c r="Q791" s="528"/>
      <c r="R791" s="528"/>
      <c r="S791" s="528"/>
      <c r="T791" s="528"/>
      <c r="U791" s="528"/>
      <c r="V791" s="528"/>
      <c r="W791" s="528"/>
      <c r="X791" s="528"/>
      <c r="Y791" s="528"/>
      <c r="Z791" s="528"/>
    </row>
    <row r="792" spans="1:26" ht="18.75" hidden="1">
      <c r="A792" s="500"/>
      <c r="B792" s="501"/>
      <c r="C792" s="502"/>
      <c r="D792" s="502"/>
      <c r="E792" s="502"/>
      <c r="F792" s="502" t="s">
        <v>186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03"/>
      <c r="R792" s="503"/>
      <c r="S792" s="503"/>
      <c r="T792" s="503"/>
      <c r="U792" s="503"/>
      <c r="V792" s="503"/>
      <c r="W792" s="503"/>
      <c r="X792" s="503"/>
      <c r="Y792" s="503"/>
      <c r="Z792" s="503"/>
    </row>
    <row r="793" spans="1:26" ht="18.75" hidden="1">
      <c r="A793" s="500"/>
      <c r="B793" s="501"/>
      <c r="C793" s="502"/>
      <c r="D793" s="502"/>
      <c r="E793" s="502"/>
      <c r="F793" s="502" t="s">
        <v>187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03"/>
      <c r="R793" s="503"/>
      <c r="S793" s="503"/>
      <c r="T793" s="503"/>
      <c r="U793" s="503"/>
      <c r="V793" s="503"/>
      <c r="W793" s="503"/>
      <c r="X793" s="503"/>
      <c r="Y793" s="503"/>
      <c r="Z793" s="503"/>
    </row>
    <row r="794" spans="1:26" ht="18.75" hidden="1">
      <c r="A794" s="500"/>
      <c r="B794" s="501"/>
      <c r="C794" s="502"/>
      <c r="D794" s="502"/>
      <c r="E794" s="502"/>
      <c r="F794" s="502" t="s">
        <v>188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03"/>
      <c r="R794" s="503"/>
      <c r="S794" s="503"/>
      <c r="T794" s="503"/>
      <c r="U794" s="503"/>
      <c r="V794" s="503"/>
      <c r="W794" s="503"/>
      <c r="X794" s="503"/>
      <c r="Y794" s="503"/>
      <c r="Z794" s="503"/>
    </row>
    <row r="795" spans="1:26" ht="18.75" hidden="1">
      <c r="A795" s="500"/>
      <c r="B795" s="501"/>
      <c r="C795" s="502"/>
      <c r="D795" s="502"/>
      <c r="E795" s="502"/>
      <c r="F795" s="502" t="s">
        <v>189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03"/>
      <c r="R795" s="503"/>
      <c r="S795" s="503"/>
      <c r="T795" s="503"/>
      <c r="U795" s="503"/>
      <c r="V795" s="503"/>
      <c r="W795" s="503"/>
      <c r="X795" s="503"/>
      <c r="Y795" s="503"/>
      <c r="Z795" s="503"/>
    </row>
    <row r="796" spans="1:26" ht="18.75" hidden="1">
      <c r="A796" s="522"/>
      <c r="B796" s="501"/>
      <c r="C796" s="502"/>
      <c r="D796" s="530" t="s">
        <v>21</v>
      </c>
      <c r="E796" s="502"/>
      <c r="F796" s="502"/>
      <c r="G796" s="186"/>
      <c r="H796" s="167" t="s">
        <v>12</v>
      </c>
      <c r="I796" s="161"/>
      <c r="J796" s="161"/>
      <c r="K796" s="162"/>
      <c r="L796" s="38">
        <f t="shared" ref="L796:N796" si="224">L797+L798</f>
        <v>0</v>
      </c>
      <c r="M796" s="38">
        <f t="shared" si="224"/>
        <v>0</v>
      </c>
      <c r="N796" s="38">
        <f t="shared" si="224"/>
        <v>0</v>
      </c>
      <c r="O796" s="38"/>
      <c r="P796" s="38"/>
      <c r="Q796" s="503"/>
      <c r="R796" s="503"/>
      <c r="S796" s="503"/>
      <c r="T796" s="503"/>
      <c r="U796" s="503"/>
      <c r="V796" s="503"/>
      <c r="W796" s="503"/>
      <c r="X796" s="503"/>
      <c r="Y796" s="503"/>
      <c r="Z796" s="503"/>
    </row>
    <row r="797" spans="1:26" ht="18.75" hidden="1">
      <c r="A797" s="524"/>
      <c r="B797" s="529"/>
      <c r="C797" s="525"/>
      <c r="D797" s="525"/>
      <c r="E797" s="525" t="s">
        <v>18</v>
      </c>
      <c r="F797" s="525"/>
      <c r="G797" s="527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/>
      <c r="P797" s="45"/>
      <c r="Q797" s="528"/>
      <c r="R797" s="528"/>
      <c r="S797" s="528"/>
      <c r="T797" s="528"/>
      <c r="U797" s="528"/>
      <c r="V797" s="528"/>
      <c r="W797" s="528"/>
      <c r="X797" s="528"/>
      <c r="Y797" s="528"/>
      <c r="Z797" s="528"/>
    </row>
    <row r="798" spans="1:26" ht="18.75" hidden="1">
      <c r="A798" s="524"/>
      <c r="B798" s="529"/>
      <c r="C798" s="525"/>
      <c r="D798" s="525"/>
      <c r="E798" s="525" t="s">
        <v>19</v>
      </c>
      <c r="F798" s="525"/>
      <c r="G798" s="527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/>
      <c r="P798" s="45"/>
      <c r="Q798" s="528"/>
      <c r="R798" s="528"/>
      <c r="S798" s="528"/>
      <c r="T798" s="528"/>
      <c r="U798" s="528"/>
      <c r="V798" s="528"/>
      <c r="W798" s="528"/>
      <c r="X798" s="528"/>
      <c r="Y798" s="528"/>
      <c r="Z798" s="528"/>
    </row>
    <row r="799" spans="1:26" ht="19.5" hidden="1">
      <c r="A799" s="531"/>
      <c r="B799" s="532"/>
      <c r="C799" s="502" t="s">
        <v>16</v>
      </c>
      <c r="D799" s="658" t="s">
        <v>38</v>
      </c>
      <c r="E799" s="535"/>
      <c r="F799" s="535"/>
      <c r="G799" s="536"/>
      <c r="H799" s="703"/>
      <c r="I799" s="161"/>
      <c r="J799" s="161"/>
      <c r="K799" s="162"/>
      <c r="L799" s="162"/>
      <c r="M799" s="162"/>
      <c r="N799" s="162"/>
      <c r="O799" s="162"/>
      <c r="P799" s="162"/>
      <c r="Q799" s="503"/>
      <c r="R799" s="503"/>
      <c r="S799" s="503"/>
      <c r="T799" s="503"/>
      <c r="U799" s="503"/>
      <c r="V799" s="503"/>
      <c r="W799" s="503"/>
      <c r="X799" s="503"/>
      <c r="Y799" s="503"/>
      <c r="Z799" s="503"/>
    </row>
    <row r="800" spans="1:26" ht="18.75" hidden="1">
      <c r="A800" s="531"/>
      <c r="B800" s="532"/>
      <c r="C800" s="532"/>
      <c r="D800" s="532"/>
      <c r="E800" s="184"/>
      <c r="F800" s="184" t="s">
        <v>320</v>
      </c>
      <c r="G800" s="174"/>
      <c r="H800" s="182" t="s">
        <v>46</v>
      </c>
      <c r="I800" s="161">
        <f ca="1">IFERROR(__xludf.DUMMYFUNCTION("IMPORTRANGE(""https://docs.google.com/spreadsheets/d/1QqKyyYR6Q21VydFLVH3TRQUabQu_ym0Zz7PgGX0-kHA/edit?usp=sharing"",""แผน!JN39"")"),0)</f>
        <v>0</v>
      </c>
      <c r="J800" s="161"/>
      <c r="K800" s="38"/>
      <c r="L800" s="38"/>
      <c r="M800" s="38"/>
      <c r="N800" s="38"/>
      <c r="O800" s="162"/>
      <c r="P800" s="162"/>
      <c r="Q800" s="503"/>
      <c r="R800" s="503"/>
      <c r="S800" s="503"/>
      <c r="T800" s="503"/>
      <c r="U800" s="503"/>
      <c r="V800" s="503"/>
      <c r="W800" s="503"/>
      <c r="X800" s="503"/>
      <c r="Y800" s="503"/>
      <c r="Z800" s="503"/>
    </row>
    <row r="801" spans="1:26" ht="18.75" hidden="1">
      <c r="A801" s="531"/>
      <c r="B801" s="532"/>
      <c r="C801" s="532"/>
      <c r="D801" s="532"/>
      <c r="E801" s="184"/>
      <c r="F801" s="184"/>
      <c r="G801" s="174"/>
      <c r="H801" s="160" t="s">
        <v>34</v>
      </c>
      <c r="I801" s="161"/>
      <c r="J801" s="37"/>
      <c r="K801" s="38"/>
      <c r="L801" s="38"/>
      <c r="M801" s="38"/>
      <c r="N801" s="38"/>
      <c r="O801" s="162"/>
      <c r="P801" s="162"/>
      <c r="Q801" s="503"/>
      <c r="R801" s="503"/>
      <c r="S801" s="503"/>
      <c r="T801" s="503"/>
      <c r="U801" s="503"/>
      <c r="V801" s="503"/>
      <c r="W801" s="503"/>
      <c r="X801" s="503"/>
      <c r="Y801" s="503"/>
      <c r="Z801" s="503"/>
    </row>
    <row r="802" spans="1:26" ht="18.75" hidden="1">
      <c r="A802" s="537"/>
      <c r="B802" s="538"/>
      <c r="C802" s="538"/>
      <c r="D802" s="538"/>
      <c r="E802" s="526"/>
      <c r="F802" s="526" t="s">
        <v>321</v>
      </c>
      <c r="G802" s="300"/>
      <c r="H802" s="566" t="s">
        <v>46</v>
      </c>
      <c r="I802" s="165"/>
      <c r="J802" s="44"/>
      <c r="K802" s="166"/>
      <c r="L802" s="166"/>
      <c r="M802" s="166"/>
      <c r="N802" s="166"/>
      <c r="O802" s="166"/>
      <c r="P802" s="166"/>
      <c r="Q802" s="528"/>
      <c r="R802" s="528"/>
      <c r="S802" s="528"/>
      <c r="T802" s="528"/>
      <c r="U802" s="528"/>
      <c r="V802" s="528"/>
      <c r="W802" s="528"/>
      <c r="X802" s="528"/>
      <c r="Y802" s="528"/>
      <c r="Z802" s="528"/>
    </row>
    <row r="803" spans="1:26" ht="18.75" hidden="1">
      <c r="A803" s="537"/>
      <c r="B803" s="538"/>
      <c r="C803" s="538"/>
      <c r="D803" s="538"/>
      <c r="E803" s="526"/>
      <c r="F803" s="526"/>
      <c r="G803" s="300"/>
      <c r="H803" s="566" t="s">
        <v>34</v>
      </c>
      <c r="I803" s="165"/>
      <c r="J803" s="44"/>
      <c r="K803" s="166"/>
      <c r="L803" s="166"/>
      <c r="M803" s="166"/>
      <c r="N803" s="166"/>
      <c r="O803" s="166"/>
      <c r="P803" s="166"/>
      <c r="Q803" s="528"/>
      <c r="R803" s="528"/>
      <c r="S803" s="528"/>
      <c r="T803" s="528"/>
      <c r="U803" s="528"/>
      <c r="V803" s="528"/>
      <c r="W803" s="528"/>
      <c r="X803" s="528"/>
      <c r="Y803" s="528"/>
      <c r="Z803" s="528"/>
    </row>
    <row r="804" spans="1:26" ht="19.5" hidden="1">
      <c r="A804" s="685">
        <v>13</v>
      </c>
      <c r="B804" s="686" t="s">
        <v>322</v>
      </c>
      <c r="C804" s="687"/>
      <c r="D804" s="704"/>
      <c r="E804" s="687"/>
      <c r="F804" s="687"/>
      <c r="G804" s="688"/>
      <c r="H804" s="689" t="s">
        <v>46</v>
      </c>
      <c r="I804" s="690"/>
      <c r="J804" s="690"/>
      <c r="K804" s="691"/>
      <c r="L804" s="692"/>
      <c r="M804" s="692"/>
      <c r="N804" s="692"/>
      <c r="O804" s="692"/>
      <c r="P804" s="692"/>
      <c r="Q804" s="528"/>
      <c r="R804" s="528"/>
      <c r="S804" s="528"/>
      <c r="T804" s="528"/>
      <c r="U804" s="528"/>
      <c r="V804" s="528"/>
      <c r="W804" s="528"/>
      <c r="X804" s="528"/>
      <c r="Y804" s="528"/>
      <c r="Z804" s="528"/>
    </row>
    <row r="805" spans="1:26" ht="19.5" hidden="1">
      <c r="A805" s="524"/>
      <c r="B805" s="525"/>
      <c r="C805" s="525" t="s">
        <v>16</v>
      </c>
      <c r="D805" s="727" t="s">
        <v>17</v>
      </c>
      <c r="E805" s="723"/>
      <c r="F805" s="723"/>
      <c r="G805" s="527"/>
      <c r="H805" s="559" t="s">
        <v>12</v>
      </c>
      <c r="I805" s="44"/>
      <c r="J805" s="44"/>
      <c r="K805" s="45"/>
      <c r="L805" s="560">
        <f t="shared" ref="L805:N805" si="225">L806+L807</f>
        <v>0</v>
      </c>
      <c r="M805" s="560">
        <f t="shared" si="225"/>
        <v>0</v>
      </c>
      <c r="N805" s="560">
        <f t="shared" si="225"/>
        <v>0</v>
      </c>
      <c r="O805" s="560"/>
      <c r="P805" s="560"/>
      <c r="Q805" s="528"/>
      <c r="R805" s="528"/>
      <c r="S805" s="528"/>
      <c r="T805" s="528"/>
      <c r="U805" s="528"/>
      <c r="V805" s="528"/>
      <c r="W805" s="528"/>
      <c r="X805" s="528"/>
      <c r="Y805" s="528"/>
      <c r="Z805" s="528"/>
    </row>
    <row r="806" spans="1:26" ht="18.75" hidden="1">
      <c r="A806" s="524"/>
      <c r="B806" s="525"/>
      <c r="C806" s="525"/>
      <c r="D806" s="538"/>
      <c r="E806" s="525" t="s">
        <v>184</v>
      </c>
      <c r="F806" s="525"/>
      <c r="G806" s="527"/>
      <c r="H806" s="164" t="s">
        <v>12</v>
      </c>
      <c r="I806" s="44"/>
      <c r="J806" s="44"/>
      <c r="K806" s="45"/>
      <c r="L806" s="45">
        <f t="shared" ref="L806:N806" si="226">L809+L816</f>
        <v>0</v>
      </c>
      <c r="M806" s="45">
        <f t="shared" si="226"/>
        <v>0</v>
      </c>
      <c r="N806" s="45">
        <f t="shared" si="226"/>
        <v>0</v>
      </c>
      <c r="O806" s="45"/>
      <c r="P806" s="45"/>
      <c r="Q806" s="528"/>
      <c r="R806" s="528"/>
      <c r="S806" s="528"/>
      <c r="T806" s="528"/>
      <c r="U806" s="528"/>
      <c r="V806" s="528"/>
      <c r="W806" s="528"/>
      <c r="X806" s="528"/>
      <c r="Y806" s="528"/>
      <c r="Z806" s="528"/>
    </row>
    <row r="807" spans="1:26" ht="18.75" hidden="1">
      <c r="A807" s="524"/>
      <c r="B807" s="525"/>
      <c r="C807" s="525"/>
      <c r="D807" s="538"/>
      <c r="E807" s="525" t="s">
        <v>185</v>
      </c>
      <c r="F807" s="525"/>
      <c r="G807" s="527"/>
      <c r="H807" s="164" t="s">
        <v>12</v>
      </c>
      <c r="I807" s="44"/>
      <c r="J807" s="44"/>
      <c r="K807" s="45"/>
      <c r="L807" s="45">
        <f t="shared" ref="L807:N807" si="227">L810+L817</f>
        <v>0</v>
      </c>
      <c r="M807" s="45">
        <f t="shared" si="227"/>
        <v>0</v>
      </c>
      <c r="N807" s="45">
        <f t="shared" si="227"/>
        <v>0</v>
      </c>
      <c r="O807" s="45"/>
      <c r="P807" s="45"/>
      <c r="Q807" s="528"/>
      <c r="R807" s="528"/>
      <c r="S807" s="528"/>
      <c r="T807" s="528"/>
      <c r="U807" s="528"/>
      <c r="V807" s="528"/>
      <c r="W807" s="528"/>
      <c r="X807" s="528"/>
      <c r="Y807" s="528"/>
      <c r="Z807" s="528"/>
    </row>
    <row r="808" spans="1:26" ht="19.5" hidden="1">
      <c r="A808" s="524"/>
      <c r="B808" s="529"/>
      <c r="C808" s="525"/>
      <c r="D808" s="726" t="s">
        <v>20</v>
      </c>
      <c r="E808" s="723"/>
      <c r="F808" s="723"/>
      <c r="G808" s="527"/>
      <c r="H808" s="559" t="s">
        <v>12</v>
      </c>
      <c r="I808" s="165"/>
      <c r="J808" s="165"/>
      <c r="K808" s="166"/>
      <c r="L808" s="560">
        <f t="shared" ref="L808:N808" si="228">L809+L810</f>
        <v>0</v>
      </c>
      <c r="M808" s="560">
        <f t="shared" si="228"/>
        <v>0</v>
      </c>
      <c r="N808" s="560">
        <f t="shared" si="228"/>
        <v>0</v>
      </c>
      <c r="O808" s="560"/>
      <c r="P808" s="560"/>
      <c r="Q808" s="528"/>
      <c r="R808" s="528"/>
      <c r="S808" s="528"/>
      <c r="T808" s="528"/>
      <c r="U808" s="528"/>
      <c r="V808" s="528"/>
      <c r="W808" s="528"/>
      <c r="X808" s="528"/>
      <c r="Y808" s="528"/>
      <c r="Z808" s="528"/>
    </row>
    <row r="809" spans="1:26" ht="18.75" hidden="1">
      <c r="A809" s="524"/>
      <c r="B809" s="525"/>
      <c r="C809" s="525"/>
      <c r="D809" s="538"/>
      <c r="E809" s="525" t="s">
        <v>184</v>
      </c>
      <c r="F809" s="525"/>
      <c r="G809" s="527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/>
      <c r="P809" s="45"/>
      <c r="Q809" s="528"/>
      <c r="R809" s="528"/>
      <c r="S809" s="528"/>
      <c r="T809" s="528"/>
      <c r="U809" s="528"/>
      <c r="V809" s="528"/>
      <c r="W809" s="528"/>
      <c r="X809" s="528"/>
      <c r="Y809" s="528"/>
      <c r="Z809" s="528"/>
    </row>
    <row r="810" spans="1:26" ht="18.75" hidden="1">
      <c r="A810" s="524"/>
      <c r="B810" s="525"/>
      <c r="C810" s="525"/>
      <c r="D810" s="538"/>
      <c r="E810" s="525" t="s">
        <v>185</v>
      </c>
      <c r="F810" s="525"/>
      <c r="G810" s="527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/>
      <c r="P810" s="45"/>
      <c r="Q810" s="528"/>
      <c r="R810" s="528"/>
      <c r="S810" s="528"/>
      <c r="T810" s="528"/>
      <c r="U810" s="528"/>
      <c r="V810" s="528"/>
      <c r="W810" s="528"/>
      <c r="X810" s="528"/>
      <c r="Y810" s="528"/>
      <c r="Z810" s="528"/>
    </row>
    <row r="811" spans="1:26" ht="18.75" hidden="1">
      <c r="A811" s="562"/>
      <c r="B811" s="529"/>
      <c r="C811" s="525"/>
      <c r="D811" s="529"/>
      <c r="E811" s="525"/>
      <c r="F811" s="525" t="s">
        <v>186</v>
      </c>
      <c r="G811" s="527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28"/>
      <c r="R811" s="528"/>
      <c r="S811" s="528"/>
      <c r="T811" s="528"/>
      <c r="U811" s="528"/>
      <c r="V811" s="528"/>
      <c r="W811" s="528"/>
      <c r="X811" s="528"/>
      <c r="Y811" s="528"/>
      <c r="Z811" s="528"/>
    </row>
    <row r="812" spans="1:26" ht="18.75" hidden="1">
      <c r="A812" s="562"/>
      <c r="B812" s="529"/>
      <c r="C812" s="525"/>
      <c r="D812" s="529"/>
      <c r="E812" s="525"/>
      <c r="F812" s="525" t="s">
        <v>187</v>
      </c>
      <c r="G812" s="527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28"/>
      <c r="R812" s="528"/>
      <c r="S812" s="528"/>
      <c r="T812" s="528"/>
      <c r="U812" s="528"/>
      <c r="V812" s="528"/>
      <c r="W812" s="528"/>
      <c r="X812" s="528"/>
      <c r="Y812" s="528"/>
      <c r="Z812" s="528"/>
    </row>
    <row r="813" spans="1:26" ht="18.75" hidden="1">
      <c r="A813" s="562"/>
      <c r="B813" s="529"/>
      <c r="C813" s="525"/>
      <c r="D813" s="529"/>
      <c r="E813" s="525"/>
      <c r="F813" s="525" t="s">
        <v>188</v>
      </c>
      <c r="G813" s="527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28"/>
      <c r="R813" s="528"/>
      <c r="S813" s="528"/>
      <c r="T813" s="528"/>
      <c r="U813" s="528"/>
      <c r="V813" s="528"/>
      <c r="W813" s="528"/>
      <c r="X813" s="528"/>
      <c r="Y813" s="528"/>
      <c r="Z813" s="528"/>
    </row>
    <row r="814" spans="1:26" ht="18.75" hidden="1">
      <c r="A814" s="562"/>
      <c r="B814" s="529"/>
      <c r="C814" s="525"/>
      <c r="D814" s="529"/>
      <c r="E814" s="525"/>
      <c r="F814" s="525" t="s">
        <v>189</v>
      </c>
      <c r="G814" s="527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28"/>
      <c r="R814" s="528"/>
      <c r="S814" s="528"/>
      <c r="T814" s="528"/>
      <c r="U814" s="528"/>
      <c r="V814" s="528"/>
      <c r="W814" s="528"/>
      <c r="X814" s="528"/>
      <c r="Y814" s="528"/>
      <c r="Z814" s="528"/>
    </row>
    <row r="815" spans="1:26" ht="19.5" hidden="1">
      <c r="A815" s="524"/>
      <c r="B815" s="529"/>
      <c r="C815" s="525"/>
      <c r="D815" s="726" t="s">
        <v>21</v>
      </c>
      <c r="E815" s="723"/>
      <c r="F815" s="723"/>
      <c r="G815" s="527"/>
      <c r="H815" s="675" t="s">
        <v>12</v>
      </c>
      <c r="I815" s="165"/>
      <c r="J815" s="165"/>
      <c r="K815" s="166"/>
      <c r="L815" s="560">
        <f t="shared" ref="L815:N815" si="229">L816+L817</f>
        <v>0</v>
      </c>
      <c r="M815" s="560">
        <f t="shared" si="229"/>
        <v>0</v>
      </c>
      <c r="N815" s="560">
        <f t="shared" si="229"/>
        <v>0</v>
      </c>
      <c r="O815" s="560"/>
      <c r="P815" s="560"/>
      <c r="Q815" s="528"/>
      <c r="R815" s="528"/>
      <c r="S815" s="528"/>
      <c r="T815" s="528"/>
      <c r="U815" s="528"/>
      <c r="V815" s="528"/>
      <c r="W815" s="528"/>
      <c r="X815" s="528"/>
      <c r="Y815" s="528"/>
      <c r="Z815" s="528"/>
    </row>
    <row r="816" spans="1:26" ht="18.75" hidden="1">
      <c r="A816" s="524"/>
      <c r="B816" s="529"/>
      <c r="C816" s="525"/>
      <c r="D816" s="529"/>
      <c r="E816" s="525" t="s">
        <v>18</v>
      </c>
      <c r="F816" s="525"/>
      <c r="G816" s="527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/>
      <c r="P816" s="45"/>
      <c r="Q816" s="528"/>
      <c r="R816" s="528"/>
      <c r="S816" s="528"/>
      <c r="T816" s="528"/>
      <c r="U816" s="528"/>
      <c r="V816" s="528"/>
      <c r="W816" s="528"/>
      <c r="X816" s="528"/>
      <c r="Y816" s="528"/>
      <c r="Z816" s="528"/>
    </row>
    <row r="817" spans="1:26" ht="18.75" hidden="1">
      <c r="A817" s="524"/>
      <c r="B817" s="529"/>
      <c r="C817" s="525"/>
      <c r="D817" s="529"/>
      <c r="E817" s="525" t="s">
        <v>19</v>
      </c>
      <c r="F817" s="525"/>
      <c r="G817" s="527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/>
      <c r="P817" s="45"/>
      <c r="Q817" s="528"/>
      <c r="R817" s="528"/>
      <c r="S817" s="528"/>
      <c r="T817" s="528"/>
      <c r="U817" s="528"/>
      <c r="V817" s="528"/>
      <c r="W817" s="528"/>
      <c r="X817" s="528"/>
      <c r="Y817" s="528"/>
      <c r="Z817" s="528"/>
    </row>
    <row r="818" spans="1:26" ht="19.5" hidden="1">
      <c r="A818" s="537"/>
      <c r="B818" s="538"/>
      <c r="C818" s="525" t="s">
        <v>16</v>
      </c>
      <c r="D818" s="705" t="s">
        <v>38</v>
      </c>
      <c r="E818" s="564"/>
      <c r="F818" s="564"/>
      <c r="G818" s="565"/>
      <c r="H818" s="300"/>
      <c r="I818" s="165"/>
      <c r="J818" s="165"/>
      <c r="K818" s="166"/>
      <c r="L818" s="166"/>
      <c r="M818" s="166"/>
      <c r="N818" s="166"/>
      <c r="O818" s="166"/>
      <c r="P818" s="166"/>
      <c r="Q818" s="528"/>
      <c r="R818" s="528"/>
      <c r="S818" s="528"/>
      <c r="T818" s="528"/>
      <c r="U818" s="528"/>
      <c r="V818" s="528"/>
      <c r="W818" s="528"/>
      <c r="X818" s="528"/>
      <c r="Y818" s="528"/>
      <c r="Z818" s="528"/>
    </row>
    <row r="819" spans="1:26" ht="18.75" hidden="1">
      <c r="A819" s="706"/>
      <c r="B819" s="707"/>
      <c r="C819" s="708"/>
      <c r="D819" s="707"/>
      <c r="E819" s="708" t="s">
        <v>323</v>
      </c>
      <c r="F819" s="708"/>
      <c r="G819" s="709"/>
      <c r="H819" s="710" t="s">
        <v>46</v>
      </c>
      <c r="I819" s="711"/>
      <c r="J819" s="711"/>
      <c r="K819" s="712"/>
      <c r="L819" s="712"/>
      <c r="M819" s="712"/>
      <c r="N819" s="712"/>
      <c r="O819" s="712"/>
      <c r="P819" s="712"/>
      <c r="Q819" s="528"/>
      <c r="R819" s="528"/>
      <c r="S819" s="528"/>
      <c r="T819" s="528"/>
      <c r="U819" s="528"/>
      <c r="V819" s="528"/>
      <c r="W819" s="528"/>
      <c r="X819" s="528"/>
      <c r="Y819" s="528"/>
      <c r="Z819" s="528"/>
    </row>
    <row r="820" spans="1:26" ht="19.5">
      <c r="A820" s="713" t="s">
        <v>324</v>
      </c>
      <c r="B820" s="714"/>
      <c r="C820" s="714"/>
      <c r="D820" s="715"/>
      <c r="E820" s="714"/>
      <c r="F820" s="714"/>
      <c r="G820" s="716"/>
      <c r="H820" s="717" t="str">
        <f ca="1">IFERROR(__xludf.DUMMYFUNCTION("IMPORTRANGE(""https://docs.google.com/spreadsheets/d/1RCyyhEJggpv17xgUrW2PS9v7yLqUjmy4YI2wzp0s_Mw/edit#gid=0"",""Sheet1!b2"")"),"(ข้อมูล ณ วันที่ 31 ธ.ค. 65)")</f>
        <v>(ข้อมูล ณ วันที่ 31 ธ.ค. 65)</v>
      </c>
      <c r="I820" s="718"/>
      <c r="J820" s="718"/>
      <c r="K820" s="719"/>
      <c r="L820" s="719"/>
      <c r="M820" s="719"/>
      <c r="N820" s="719"/>
      <c r="O820" s="719"/>
      <c r="P820" s="719"/>
      <c r="Q820" s="503"/>
      <c r="R820" s="503"/>
      <c r="S820" s="503"/>
      <c r="T820" s="503"/>
      <c r="U820" s="503"/>
      <c r="V820" s="503"/>
      <c r="W820" s="503"/>
      <c r="X820" s="503"/>
      <c r="Y820" s="503"/>
      <c r="Z820" s="503"/>
    </row>
    <row r="821" spans="1:26" ht="18.75">
      <c r="A821" s="646"/>
      <c r="B821" s="502" t="s">
        <v>325</v>
      </c>
      <c r="C821" s="502"/>
      <c r="D821" s="501"/>
      <c r="E821" s="502"/>
      <c r="F821" s="502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IFERROR(__xludf.DUMMYFUNCTION("IMPORTRANGE(""https://docs.google.com/spreadsheets/d/19vJNZY_5yjcGF2XGBMNZRCAIB0Kwfpjp8YEOfu-bneM/edit?usp=sharing"",""งานกองทุน!D39"")"),15016678.84)</f>
        <v>15016678.84</v>
      </c>
      <c r="J821" s="37"/>
      <c r="K821" s="38"/>
      <c r="L821" s="38"/>
      <c r="M821" s="38"/>
      <c r="N821" s="38"/>
      <c r="O821" s="38"/>
      <c r="P821" s="38"/>
      <c r="Q821" s="503"/>
      <c r="R821" s="503"/>
      <c r="S821" s="503"/>
      <c r="T821" s="503"/>
      <c r="U821" s="503"/>
      <c r="V821" s="503"/>
      <c r="W821" s="503"/>
      <c r="X821" s="503"/>
      <c r="Y821" s="503"/>
      <c r="Z821" s="503"/>
    </row>
    <row r="822" spans="1:26" ht="18.75">
      <c r="A822" s="646"/>
      <c r="B822" s="502"/>
      <c r="C822" s="502"/>
      <c r="D822" s="501"/>
      <c r="E822" s="502"/>
      <c r="F822" s="502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IFERROR(__xludf.DUMMYFUNCTION("IMPORTRANGE(""https://docs.google.com/spreadsheets/d/19vJNZY_5yjcGF2XGBMNZRCAIB0Kwfpjp8YEOfu-bneM/edit?usp=sharing"",""งานกองทุน!C39"")"),1508)</f>
        <v>1508</v>
      </c>
      <c r="J822" s="37"/>
      <c r="K822" s="38"/>
      <c r="L822" s="38"/>
      <c r="M822" s="38"/>
      <c r="N822" s="38"/>
      <c r="O822" s="38"/>
      <c r="P822" s="38"/>
      <c r="Q822" s="503"/>
      <c r="R822" s="503"/>
      <c r="S822" s="503"/>
      <c r="T822" s="503"/>
      <c r="U822" s="503"/>
      <c r="V822" s="503"/>
      <c r="W822" s="503"/>
      <c r="X822" s="503"/>
      <c r="Y822" s="503"/>
      <c r="Z822" s="503"/>
    </row>
    <row r="823" spans="1:26" ht="18.75">
      <c r="A823" s="646"/>
      <c r="B823" s="502" t="s">
        <v>326</v>
      </c>
      <c r="C823" s="502"/>
      <c r="D823" s="501"/>
      <c r="E823" s="502"/>
      <c r="F823" s="502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IFERROR(__xludf.DUMMYFUNCTION("IMPORTRANGE(""https://docs.google.com/spreadsheets/d/19vJNZY_5yjcGF2XGBMNZRCAIB0Kwfpjp8YEOfu-bneM/edit?usp=sharing"",""งานกองทุน!I39"")"),7944744.47)</f>
        <v>7944744.4699999997</v>
      </c>
      <c r="J823" s="37"/>
      <c r="K823" s="38"/>
      <c r="L823" s="38"/>
      <c r="M823" s="38"/>
      <c r="N823" s="38"/>
      <c r="O823" s="38"/>
      <c r="P823" s="38"/>
      <c r="Q823" s="503"/>
      <c r="R823" s="503"/>
      <c r="S823" s="503"/>
      <c r="T823" s="503"/>
      <c r="U823" s="503"/>
      <c r="V823" s="503"/>
      <c r="W823" s="503"/>
      <c r="X823" s="503"/>
      <c r="Y823" s="503"/>
      <c r="Z823" s="503"/>
    </row>
    <row r="824" spans="1:26" ht="18.75">
      <c r="A824" s="646"/>
      <c r="B824" s="502"/>
      <c r="C824" s="502"/>
      <c r="D824" s="501"/>
      <c r="E824" s="502"/>
      <c r="F824" s="502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IFERROR(__xludf.DUMMYFUNCTION("IMPORTRANGE(""https://docs.google.com/spreadsheets/d/19vJNZY_5yjcGF2XGBMNZRCAIB0Kwfpjp8YEOfu-bneM/edit?usp=sharing"",""งานกองทุน!H39"")"),355)</f>
        <v>355</v>
      </c>
      <c r="J824" s="37"/>
      <c r="K824" s="38"/>
      <c r="L824" s="38"/>
      <c r="M824" s="38"/>
      <c r="N824" s="38"/>
      <c r="O824" s="38"/>
      <c r="P824" s="38"/>
      <c r="Q824" s="503"/>
      <c r="R824" s="503"/>
      <c r="S824" s="503"/>
      <c r="T824" s="503"/>
      <c r="U824" s="503"/>
      <c r="V824" s="503"/>
      <c r="W824" s="503"/>
      <c r="X824" s="503"/>
      <c r="Y824" s="503"/>
      <c r="Z824" s="503"/>
    </row>
    <row r="825" spans="1:26" ht="18.75">
      <c r="A825" s="646"/>
      <c r="B825" s="502" t="s">
        <v>327</v>
      </c>
      <c r="C825" s="502"/>
      <c r="D825" s="501"/>
      <c r="E825" s="502"/>
      <c r="F825" s="502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IFERROR(__xludf.DUMMYFUNCTION("IMPORTRANGE(""https://docs.google.com/spreadsheets/d/19vJNZY_5yjcGF2XGBMNZRCAIB0Kwfpjp8YEOfu-bneM/edit?usp=sharing"",""งานกองทุน!N39"")"),0)</f>
        <v>0</v>
      </c>
      <c r="J825" s="37"/>
      <c r="K825" s="38"/>
      <c r="L825" s="38"/>
      <c r="M825" s="38"/>
      <c r="N825" s="38"/>
      <c r="O825" s="38"/>
      <c r="P825" s="38"/>
      <c r="Q825" s="503"/>
      <c r="R825" s="503"/>
      <c r="S825" s="503"/>
      <c r="T825" s="503"/>
      <c r="U825" s="503"/>
      <c r="V825" s="503"/>
      <c r="W825" s="503"/>
      <c r="X825" s="503"/>
      <c r="Y825" s="503"/>
      <c r="Z825" s="503"/>
    </row>
    <row r="826" spans="1:26" ht="18.75">
      <c r="A826" s="646"/>
      <c r="B826" s="502"/>
      <c r="C826" s="502"/>
      <c r="D826" s="501"/>
      <c r="E826" s="502"/>
      <c r="F826" s="502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IFERROR(__xludf.DUMMYFUNCTION("IMPORTRANGE(""https://docs.google.com/spreadsheets/d/19vJNZY_5yjcGF2XGBMNZRCAIB0Kwfpjp8YEOfu-bneM/edit?usp=sharing"",""งานกองทุน!M39"")"),0)</f>
        <v>0</v>
      </c>
      <c r="J826" s="37"/>
      <c r="K826" s="38"/>
      <c r="L826" s="38"/>
      <c r="M826" s="38"/>
      <c r="N826" s="38"/>
      <c r="O826" s="38"/>
      <c r="P826" s="38"/>
      <c r="Q826" s="503"/>
      <c r="R826" s="503"/>
      <c r="S826" s="503"/>
      <c r="T826" s="503"/>
      <c r="U826" s="503"/>
      <c r="V826" s="503"/>
      <c r="W826" s="503"/>
      <c r="X826" s="503"/>
      <c r="Y826" s="503"/>
      <c r="Z826" s="503"/>
    </row>
    <row r="827" spans="1:26" ht="18.75">
      <c r="A827" s="646"/>
      <c r="B827" s="502" t="s">
        <v>328</v>
      </c>
      <c r="C827" s="502"/>
      <c r="D827" s="501"/>
      <c r="E827" s="502"/>
      <c r="F827" s="502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IFERROR(__xludf.DUMMYFUNCTION("IMPORTRANGE(""https://docs.google.com/spreadsheets/d/19vJNZY_5yjcGF2XGBMNZRCAIB0Kwfpjp8YEOfu-bneM/edit?usp=sharing"",""งานกองทุน!S39"")"),15000000)</f>
        <v>15000000</v>
      </c>
      <c r="J827" s="37"/>
      <c r="K827" s="38"/>
      <c r="L827" s="38"/>
      <c r="M827" s="38"/>
      <c r="N827" s="38"/>
      <c r="O827" s="38"/>
      <c r="P827" s="38"/>
      <c r="Q827" s="503"/>
      <c r="R827" s="503"/>
      <c r="S827" s="503"/>
      <c r="T827" s="503"/>
      <c r="U827" s="503"/>
      <c r="V827" s="503"/>
      <c r="W827" s="503"/>
      <c r="X827" s="503"/>
      <c r="Y827" s="503"/>
      <c r="Z827" s="503"/>
    </row>
    <row r="828" spans="1:26" ht="18.75">
      <c r="A828" s="647"/>
      <c r="B828" s="649"/>
      <c r="C828" s="649"/>
      <c r="D828" s="648"/>
      <c r="E828" s="649"/>
      <c r="F828" s="649"/>
      <c r="G828" s="720"/>
      <c r="H828" s="721" t="s">
        <v>35</v>
      </c>
      <c r="I828" s="328">
        <f ca="1">IFERROR(__xludf.DUMMYFUNCTION("IMPORTRANGE(""https://docs.google.com/spreadsheets/d/19vJNZY_5yjcGF2XGBMNZRCAIB0Kwfpjp8YEOfu-bneM/edit?usp=sharing"",""งานกองทุน!R39"")"),410)</f>
        <v>410</v>
      </c>
      <c r="J828" s="328"/>
      <c r="K828" s="435"/>
      <c r="L828" s="435"/>
      <c r="M828" s="435"/>
      <c r="N828" s="435"/>
      <c r="O828" s="435"/>
      <c r="P828" s="435"/>
      <c r="Q828" s="503"/>
      <c r="R828" s="503"/>
      <c r="S828" s="503"/>
      <c r="T828" s="503"/>
      <c r="U828" s="503"/>
      <c r="V828" s="503"/>
      <c r="W828" s="503"/>
      <c r="X828" s="503"/>
      <c r="Y828" s="503"/>
      <c r="Z828" s="503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 gridLines="1"/>
  <pageMargins left="0.25" right="0.25" top="0.75" bottom="0.75" header="0" footer="0"/>
  <pageSetup paperSize="9" scale="3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มหาสารคาม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wichai</cp:lastModifiedBy>
  <cp:lastPrinted>2023-02-14T04:20:07Z</cp:lastPrinted>
  <dcterms:created xsi:type="dcterms:W3CDTF">2023-02-14T04:19:10Z</dcterms:created>
  <dcterms:modified xsi:type="dcterms:W3CDTF">2023-02-14T04:30:47Z</dcterms:modified>
</cp:coreProperties>
</file>